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50" windowHeight="8835" activeTab="0"/>
  </bookViews>
  <sheets>
    <sheet name="League Rankings" sheetId="1" r:id="rId1"/>
    <sheet name="Notes" sheetId="2" r:id="rId2"/>
    <sheet name="2004 League" sheetId="3" r:id="rId3"/>
  </sheets>
  <externalReferences>
    <externalReference r:id="rId6"/>
  </externalReferences>
  <definedNames/>
  <calcPr fullCalcOnLoad="1"/>
</workbook>
</file>

<file path=xl/sharedStrings.xml><?xml version="1.0" encoding="utf-8"?>
<sst xmlns="http://schemas.openxmlformats.org/spreadsheetml/2006/main" count="176" uniqueCount="107">
  <si>
    <t>Pilot</t>
  </si>
  <si>
    <t>Score</t>
  </si>
  <si>
    <t>Normalized</t>
  </si>
  <si>
    <t>Rank</t>
  </si>
  <si>
    <t>Round 1</t>
  </si>
  <si>
    <t>Passingham</t>
  </si>
  <si>
    <t>Potter</t>
  </si>
  <si>
    <t>Bennett</t>
  </si>
  <si>
    <t>Bailey</t>
  </si>
  <si>
    <t>Woodhouse</t>
  </si>
  <si>
    <t>Hall</t>
  </si>
  <si>
    <t>Freeman</t>
  </si>
  <si>
    <t>Ellison</t>
  </si>
  <si>
    <t>Oldman</t>
  </si>
  <si>
    <t>Newton</t>
  </si>
  <si>
    <t>Shellim</t>
  </si>
  <si>
    <t>Mason</t>
  </si>
  <si>
    <t>F</t>
  </si>
  <si>
    <t>Edison</t>
  </si>
  <si>
    <t>Bago</t>
  </si>
  <si>
    <t>Jenkins</t>
  </si>
  <si>
    <t>Stabley</t>
  </si>
  <si>
    <t>Southall</t>
  </si>
  <si>
    <t>MacPherson</t>
  </si>
  <si>
    <t>Evans</t>
  </si>
  <si>
    <t>Noble</t>
  </si>
  <si>
    <t>Phillips</t>
  </si>
  <si>
    <t>Name</t>
  </si>
  <si>
    <t>Wood</t>
  </si>
  <si>
    <t>R</t>
  </si>
  <si>
    <t>P</t>
  </si>
  <si>
    <t>J</t>
  </si>
  <si>
    <t>A</t>
  </si>
  <si>
    <t>M</t>
  </si>
  <si>
    <t>S</t>
  </si>
  <si>
    <t>E</t>
  </si>
  <si>
    <t>T</t>
  </si>
  <si>
    <t>I</t>
  </si>
  <si>
    <t>K</t>
  </si>
  <si>
    <t>N</t>
  </si>
  <si>
    <t>Round 2</t>
  </si>
  <si>
    <t>Lideard</t>
  </si>
  <si>
    <t>Davis</t>
  </si>
  <si>
    <t>Ayling</t>
  </si>
  <si>
    <t>Jones</t>
  </si>
  <si>
    <t>O</t>
  </si>
  <si>
    <t>Dakin</t>
  </si>
  <si>
    <t>G</t>
  </si>
  <si>
    <t>Biggin</t>
  </si>
  <si>
    <t>McCurdy</t>
  </si>
  <si>
    <t>Cubitt</t>
  </si>
  <si>
    <t>Forbes</t>
  </si>
  <si>
    <t>Woods</t>
  </si>
  <si>
    <t>D</t>
  </si>
  <si>
    <t>Abbotts</t>
  </si>
  <si>
    <t>McMeekin</t>
  </si>
  <si>
    <t>Ravenscroft</t>
  </si>
  <si>
    <t>Total</t>
  </si>
  <si>
    <t>SH</t>
  </si>
  <si>
    <t>Round 3</t>
  </si>
  <si>
    <t>Round 4</t>
  </si>
  <si>
    <t>Round 5</t>
  </si>
  <si>
    <t>Round 6</t>
  </si>
  <si>
    <t>(Reserve)</t>
  </si>
  <si>
    <t>Round 7</t>
  </si>
  <si>
    <t>League</t>
  </si>
  <si>
    <t>Gray</t>
  </si>
  <si>
    <t>C</t>
  </si>
  <si>
    <t>Wholey</t>
  </si>
  <si>
    <t>Canteiro</t>
  </si>
  <si>
    <t>Perrot</t>
  </si>
  <si>
    <t>Vale</t>
  </si>
  <si>
    <t>Pashley</t>
  </si>
  <si>
    <t>Blake</t>
  </si>
  <si>
    <t>Stringer</t>
  </si>
  <si>
    <t>Harrison</t>
  </si>
  <si>
    <t>Reserve</t>
  </si>
  <si>
    <t>Hulton</t>
  </si>
  <si>
    <t>Eldrige</t>
  </si>
  <si>
    <t>V</t>
  </si>
  <si>
    <t>Bourely</t>
  </si>
  <si>
    <t>Redsell</t>
  </si>
  <si>
    <t>Fram</t>
  </si>
  <si>
    <t>Farrell</t>
  </si>
  <si>
    <t>Tabero</t>
  </si>
  <si>
    <t>Difference</t>
  </si>
  <si>
    <t>FAI Total</t>
  </si>
  <si>
    <t>Discard</t>
  </si>
  <si>
    <t>Comps Flown</t>
  </si>
  <si>
    <t>Average Score</t>
  </si>
  <si>
    <t>BMFA League 2004 - Final Results</t>
  </si>
  <si>
    <t>Notes</t>
  </si>
  <si>
    <t>Scoring - Best 4 of 6 comps, or best 4 of 5 comps, or best 3 of 4 comps</t>
  </si>
  <si>
    <t>This year due to weather we have only completed 4 competitions so best 3 results are counted.</t>
  </si>
  <si>
    <t>Discarded competitions are shown with a grey background.</t>
  </si>
  <si>
    <t>Average score is the FAI total divided by the number of competitions flown (including any discarded result)</t>
  </si>
  <si>
    <t>Top Three</t>
  </si>
  <si>
    <t>1. Mark Southall 2940.82</t>
  </si>
  <si>
    <t>2. John Bennett 2936.56</t>
  </si>
  <si>
    <t>3. Mike Evans 2908.29</t>
  </si>
  <si>
    <t>Congratulations to Mark Southall his win and for a very consistent year.</t>
  </si>
  <si>
    <t>Many thanks to Ian Mason for doing the unloved task of league co-ordinator and to all the various CDs,  SODs (Safety and Operations Directors) and buzzermen without which we can't compete. And to those clubs which endure us taking over their slopes for a weekend at a time.</t>
  </si>
  <si>
    <t>Portions of this spreadsheet are courtesy of John McCurdy.</t>
  </si>
  <si>
    <t>Well done to John Bennett for pushing Mark so close and to Mike Evans for a good third place.</t>
  </si>
  <si>
    <t>Team Results</t>
  </si>
  <si>
    <t xml:space="preserve">As the top three pilots are members of the same team it should come as no surprise that the winning team was "The Dragon Slayers". Second team (to my knowledge) was "The Knights that say NYX". Any other teams out there?? </t>
  </si>
  <si>
    <t>Thanks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</si>
</sst>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000000"/>
    <numFmt numFmtId="166" formatCode="#.##"/>
    <numFmt numFmtId="167" formatCode="&quot;Yes&quot;;&quot;Yes&quot;;&quot;No&quot;"/>
    <numFmt numFmtId="168" formatCode="&quot;True&quot;;&quot;True&quot;;&quot;False&quot;"/>
    <numFmt numFmtId="169" formatCode="&quot;On&quot;;&quot;On&quot;;&quot;Off&quot;"/>
  </numFmts>
  <fonts count="3">
    <font>
      <sz val="10"/>
      <name val="Arial"/>
      <family val="0"/>
    </font>
    <font>
      <b/>
      <sz val="10"/>
      <name val="Arial"/>
      <family val="2"/>
    </font>
    <font>
      <b/>
      <sz val="14"/>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Alignment="1">
      <alignment wrapText="1"/>
    </xf>
    <xf numFmtId="164" fontId="0" fillId="0" borderId="0" xfId="0" applyNumberFormat="1" applyAlignment="1">
      <alignment/>
    </xf>
    <xf numFmtId="2" fontId="0" fillId="0" borderId="0" xfId="0" applyNumberFormat="1" applyAlignment="1">
      <alignment/>
    </xf>
    <xf numFmtId="0" fontId="1" fillId="0" borderId="0" xfId="0" applyFont="1" applyAlignment="1">
      <alignment/>
    </xf>
    <xf numFmtId="164" fontId="1" fillId="0" borderId="0" xfId="0" applyNumberFormat="1" applyFont="1" applyAlignment="1">
      <alignment/>
    </xf>
    <xf numFmtId="2" fontId="1" fillId="0" borderId="0" xfId="0" applyNumberFormat="1" applyFont="1" applyAlignment="1">
      <alignment/>
    </xf>
    <xf numFmtId="1" fontId="1" fillId="0" borderId="0" xfId="0" applyNumberFormat="1" applyFont="1" applyAlignment="1">
      <alignment/>
    </xf>
    <xf numFmtId="0" fontId="0" fillId="0" borderId="0" xfId="0" applyAlignment="1">
      <alignment horizontal="center"/>
    </xf>
    <xf numFmtId="0" fontId="0" fillId="0" borderId="0" xfId="0" applyFill="1" applyAlignment="1">
      <alignment/>
    </xf>
    <xf numFmtId="0" fontId="0" fillId="0" borderId="0" xfId="0" applyFill="1" applyAlignment="1">
      <alignment horizontal="center"/>
    </xf>
    <xf numFmtId="2" fontId="0" fillId="0" borderId="0" xfId="0" applyNumberFormat="1" applyFill="1" applyAlignment="1">
      <alignment/>
    </xf>
    <xf numFmtId="2" fontId="1" fillId="0" borderId="0" xfId="0" applyNumberFormat="1" applyFont="1" applyFill="1" applyAlignment="1">
      <alignment/>
    </xf>
    <xf numFmtId="0" fontId="1" fillId="0" borderId="0" xfId="0" applyFont="1" applyAlignment="1">
      <alignment horizontal="center" wrapText="1"/>
    </xf>
    <xf numFmtId="0" fontId="0" fillId="0" borderId="0" xfId="0" applyFill="1" applyAlignment="1">
      <alignment horizontal="center" wrapText="1"/>
    </xf>
    <xf numFmtId="0" fontId="0" fillId="0" borderId="0" xfId="0" applyAlignment="1">
      <alignment horizontal="center" wrapText="1"/>
    </xf>
    <xf numFmtId="0" fontId="1" fillId="0" borderId="0" xfId="0" applyFont="1" applyAlignment="1">
      <alignment wrapText="1"/>
    </xf>
    <xf numFmtId="2" fontId="1" fillId="0" borderId="0" xfId="0" applyNumberFormat="1" applyFont="1" applyAlignment="1">
      <alignment wrapText="1"/>
    </xf>
    <xf numFmtId="2" fontId="1" fillId="0" borderId="0" xfId="0" applyNumberFormat="1" applyFont="1" applyAlignment="1">
      <alignment horizontal="center" wrapText="1"/>
    </xf>
    <xf numFmtId="1" fontId="1" fillId="0" borderId="0" xfId="0" applyNumberFormat="1" applyFont="1" applyAlignment="1">
      <alignment wrapText="1"/>
    </xf>
    <xf numFmtId="0" fontId="2" fillId="0" borderId="0" xfId="0" applyFont="1" applyAlignment="1">
      <alignment horizontal="center" wrapText="1"/>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dxfs count="6">
    <dxf>
      <fill>
        <patternFill patternType="solid">
          <bgColor rgb="FFC0C0C0"/>
        </patternFill>
      </fill>
      <border/>
    </dxf>
    <dxf>
      <font>
        <color rgb="FFFFFFFF"/>
      </font>
      <border/>
    </dxf>
    <dxf>
      <fill>
        <patternFill>
          <bgColor rgb="FF00FF00"/>
        </patternFill>
      </fill>
      <border/>
    </dxf>
    <dxf>
      <fill>
        <patternFill>
          <bgColor rgb="FFFF6600"/>
        </patternFill>
      </fill>
      <border/>
    </dxf>
    <dxf>
      <fill>
        <patternFill>
          <bgColor rgb="FFFF00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0"/>
  <sheetViews>
    <sheetView tabSelected="1" workbookViewId="0" topLeftCell="B1">
      <pane xSplit="2" topLeftCell="D2" activePane="topRight" state="frozen"/>
      <selection pane="topLeft" activeCell="B1" sqref="B1"/>
      <selection pane="topRight" activeCell="B1" sqref="B1"/>
    </sheetView>
  </sheetViews>
  <sheetFormatPr defaultColWidth="9.140625" defaultRowHeight="12.75"/>
  <cols>
    <col min="1" max="1" width="9.140625" style="0" hidden="1" customWidth="1"/>
    <col min="2" max="2" width="5.57421875" style="8" bestFit="1" customWidth="1"/>
    <col min="3" max="3" width="13.57421875" style="0" bestFit="1" customWidth="1"/>
    <col min="4" max="4" width="7.57421875" style="4" bestFit="1" customWidth="1"/>
    <col min="5" max="5" width="7.8515625" style="15" customWidth="1"/>
    <col min="6" max="6" width="7.28125" style="3" customWidth="1"/>
    <col min="7" max="7" width="7.8515625" style="3" customWidth="1"/>
    <col min="8" max="8" width="7.57421875" style="3" bestFit="1" customWidth="1"/>
    <col min="9" max="9" width="6.8515625" style="3" customWidth="1"/>
    <col min="10" max="10" width="7.8515625" style="3" customWidth="1"/>
    <col min="11" max="11" width="7.421875" style="3" customWidth="1"/>
    <col min="12" max="12" width="8.28125" style="3" bestFit="1" customWidth="1"/>
    <col min="13" max="13" width="7.28125" style="3" customWidth="1"/>
    <col min="14" max="14" width="9.140625" style="3" customWidth="1"/>
    <col min="15" max="15" width="9.140625" style="6" customWidth="1"/>
    <col min="16" max="16" width="10.00390625" style="0" customWidth="1"/>
    <col min="17" max="17" width="2.00390625" style="0" hidden="1" customWidth="1"/>
    <col min="18" max="18" width="9.140625" style="3" customWidth="1"/>
  </cols>
  <sheetData>
    <row r="1" spans="2:18" s="16" customFormat="1" ht="25.5">
      <c r="B1" s="13" t="s">
        <v>3</v>
      </c>
      <c r="C1" s="16" t="s">
        <v>0</v>
      </c>
      <c r="D1" s="13" t="s">
        <v>57</v>
      </c>
      <c r="E1" s="13" t="s">
        <v>88</v>
      </c>
      <c r="F1" s="18" t="s">
        <v>4</v>
      </c>
      <c r="G1" s="18" t="s">
        <v>40</v>
      </c>
      <c r="H1" s="18" t="s">
        <v>59</v>
      </c>
      <c r="I1" s="18" t="s">
        <v>60</v>
      </c>
      <c r="J1" s="18" t="s">
        <v>61</v>
      </c>
      <c r="K1" s="18" t="s">
        <v>62</v>
      </c>
      <c r="L1" s="18" t="s">
        <v>76</v>
      </c>
      <c r="M1" s="18" t="s">
        <v>86</v>
      </c>
      <c r="N1" s="18" t="s">
        <v>87</v>
      </c>
      <c r="O1" s="18" t="s">
        <v>57</v>
      </c>
      <c r="P1" s="4" t="s">
        <v>85</v>
      </c>
      <c r="Q1" s="19">
        <f>'2004 League'!AF1</f>
        <v>3</v>
      </c>
      <c r="R1" s="17" t="s">
        <v>89</v>
      </c>
    </row>
    <row r="2" spans="1:19" s="9" customFormat="1" ht="12.75">
      <c r="A2" s="9">
        <f>MATCH(ROW()-1,'2004 League'!AF$3:AF$56,0)+2</f>
        <v>48</v>
      </c>
      <c r="B2" s="10">
        <f ca="1">INDIRECT("'2004 League'!"&amp;"AF"&amp;A2,TRUE)</f>
        <v>1</v>
      </c>
      <c r="C2" s="9" t="str">
        <f ca="1">INDIRECT("'2004 League'!"&amp;"B"&amp;A2,TRUE)&amp;" "&amp;INDIRECT("'2004 League'!"&amp;"A"&amp;A2,TRUE)</f>
        <v>M Southall</v>
      </c>
      <c r="D2" s="12">
        <f>O2</f>
        <v>2940.8199999999997</v>
      </c>
      <c r="E2" s="14">
        <f>COUNTIF(F2:L2,"&gt;0")</f>
        <v>4</v>
      </c>
      <c r="F2" s="11">
        <f ca="1">IF(INDIRECT("'2004 League'!"&amp;"E"&amp;A2,TRUE)&lt;&gt;0,INDIRECT("'2004 League'!"&amp;"E"&amp;A2,TRUE),0)</f>
        <v>947.2</v>
      </c>
      <c r="G2" s="11">
        <f ca="1">IF(INDIRECT("'2004 League'!"&amp;"H"&amp;A2,TRUE)&lt;&gt;0,INDIRECT("'2004 League'!"&amp;"H"&amp;A2,TRUE),0)</f>
        <v>953.31</v>
      </c>
      <c r="H2" s="11">
        <f ca="1">IF(INDIRECT("'2004 League'!"&amp;"K"&amp;A2,TRUE)&lt;&gt;0,INDIRECT("'2004 League'!"&amp;"K"&amp;A2,TRUE),0)</f>
        <v>1000</v>
      </c>
      <c r="I2" s="11">
        <f ca="1">IF(INDIRECT("'2004 League'!"&amp;"N"&amp;A2,TRUE)&lt;&gt;0,INDIRECT("'2004 League'!"&amp;"N"&amp;A2,TRUE),0)</f>
        <v>0</v>
      </c>
      <c r="J2" s="11">
        <f ca="1">IF(INDIRECT("'2004 League'!"&amp;"Q"&amp;A2,TRUE)&lt;&gt;0,INDIRECT("'2004 League'!"&amp;"Q"&amp;A2,TRUE),0)</f>
        <v>987.51</v>
      </c>
      <c r="K2" s="11">
        <f ca="1">IF(INDIRECT("'2004 League'!"&amp;"T"&amp;A2,TRUE)&lt;&gt;0,INDIRECT("'2004 League'!"&amp;"T"&amp;A2,TRUE),0)</f>
        <v>0</v>
      </c>
      <c r="L2" s="11">
        <f ca="1">IF(INDIRECT("'2004 League'!"&amp;"W"&amp;A2,TRUE)&lt;&gt;0,INDIRECT("'2004 League'!"&amp;"W"&amp;A2,TRUE),0)</f>
        <v>0</v>
      </c>
      <c r="M2" s="11">
        <f>SUM(F2:L2)</f>
        <v>3888.0200000000004</v>
      </c>
      <c r="N2" s="11">
        <f>LARGE(F2:L2,$Q$1+1)</f>
        <v>947.2</v>
      </c>
      <c r="O2" s="12">
        <f>IF($Q$1&gt;=1,LARGE(F2:L2,1),0)+IF($Q$1&gt;=2,LARGE(F2:L2,2),0)+IF($Q$1&gt;=3,LARGE(F2:L2,3),0)+IF($Q$1&gt;=4,LARGE(F2:L2,4),0)</f>
        <v>2940.8199999999997</v>
      </c>
      <c r="P2" s="11">
        <f>O$2-O2</f>
        <v>0</v>
      </c>
      <c r="R2" s="11">
        <f>M2/E2</f>
        <v>972.0050000000001</v>
      </c>
      <c r="S2" s="11"/>
    </row>
    <row r="3" spans="1:19" s="9" customFormat="1" ht="12.75">
      <c r="A3" s="9">
        <f>MATCH(ROW()-1,'2004 League'!AF$3:AF$56,0)+2</f>
        <v>7</v>
      </c>
      <c r="B3" s="10">
        <f ca="1" t="shared" si="0" ref="B3:B55">INDIRECT("'2004 League'!"&amp;"AF"&amp;A3,TRUE)</f>
        <v>2</v>
      </c>
      <c r="C3" s="9" t="str">
        <f ca="1" t="shared" si="1" ref="C3:C49">INDIRECT("'2004 League'!"&amp;"B"&amp;A3,TRUE)&amp;" "&amp;INDIRECT("'2004 League'!"&amp;"A"&amp;A3,TRUE)</f>
        <v>J Bennett</v>
      </c>
      <c r="D3" s="12">
        <f aca="true" t="shared" si="2" ref="D3:D55">O3</f>
        <v>2936.56</v>
      </c>
      <c r="E3" s="14">
        <f aca="true" t="shared" si="3" ref="E3:E55">COUNTIF(F3:L3,"&gt;0")</f>
        <v>4</v>
      </c>
      <c r="F3" s="11">
        <f aca="true" ca="1" t="shared" si="4" ref="F3:F49">IF(INDIRECT("'2004 League'!"&amp;"E"&amp;A3,TRUE)&lt;&gt;0,INDIRECT("'2004 League'!"&amp;"E"&amp;A3,TRUE),0)</f>
        <v>972.8</v>
      </c>
      <c r="G3" s="11">
        <f aca="true" ca="1" t="shared" si="5" ref="G3:G49">IF(INDIRECT("'2004 League'!"&amp;"H"&amp;A3,TRUE)&lt;&gt;0,INDIRECT("'2004 League'!"&amp;"H"&amp;A3,TRUE),0)</f>
        <v>971.44</v>
      </c>
      <c r="H3" s="11">
        <f aca="true" ca="1" t="shared" si="6" ref="H3:H49">IF(INDIRECT("'2004 League'!"&amp;"K"&amp;A3,TRUE)&lt;&gt;0,INDIRECT("'2004 League'!"&amp;"K"&amp;A3,TRUE),0)</f>
        <v>889.01</v>
      </c>
      <c r="I3" s="11">
        <f aca="true" ca="1" t="shared" si="7" ref="I3:I49">IF(INDIRECT("'2004 League'!"&amp;"N"&amp;A3,TRUE)&lt;&gt;0,INDIRECT("'2004 League'!"&amp;"N"&amp;A3,TRUE),0)</f>
        <v>0</v>
      </c>
      <c r="J3" s="11">
        <f aca="true" ca="1" t="shared" si="8" ref="J3:J49">IF(INDIRECT("'2004 League'!"&amp;"Q"&amp;A3,TRUE)&lt;&gt;0,INDIRECT("'2004 League'!"&amp;"Q"&amp;A3,TRUE),0)</f>
        <v>992.32</v>
      </c>
      <c r="K3" s="11">
        <f aca="true" ca="1" t="shared" si="9" ref="K3:K49">IF(INDIRECT("'2004 League'!"&amp;"T"&amp;A3,TRUE)&lt;&gt;0,INDIRECT("'2004 League'!"&amp;"T"&amp;A3,TRUE),0)</f>
        <v>0</v>
      </c>
      <c r="L3" s="11">
        <f aca="true" ca="1" t="shared" si="10" ref="L3:L49">IF(INDIRECT("'2004 League'!"&amp;"W"&amp;A3,TRUE)&lt;&gt;0,INDIRECT("'2004 League'!"&amp;"W"&amp;A3,TRUE),0)</f>
        <v>0</v>
      </c>
      <c r="M3" s="11">
        <f aca="true" t="shared" si="11" ref="M3:M55">SUM(F3:L3)</f>
        <v>3825.57</v>
      </c>
      <c r="N3" s="11">
        <f aca="true" t="shared" si="12" ref="N3:N55">LARGE(F3:L3,$Q$1+1)</f>
        <v>889.01</v>
      </c>
      <c r="O3" s="12">
        <f aca="true" t="shared" si="13" ref="O3:O49">IF($Q$1&gt;=1,LARGE(F3:L3,1),0)+IF($Q$1&gt;=2,LARGE(F3:L3,2),0)+IF($Q$1&gt;=3,LARGE(F3:L3,3),0)+IF($Q$1&gt;=4,LARGE(F3:L3,4),0)</f>
        <v>2936.56</v>
      </c>
      <c r="P3" s="11">
        <f>O$2-O3</f>
        <v>4.2599999999997635</v>
      </c>
      <c r="R3" s="11">
        <f aca="true" t="shared" si="14" ref="R3:R55">M3/E3</f>
        <v>956.3925</v>
      </c>
      <c r="S3" s="11"/>
    </row>
    <row r="4" spans="1:19" s="9" customFormat="1" ht="12.75">
      <c r="A4" s="9">
        <f>MATCH(ROW()-1,'2004 League'!AF$3:AF$56,0)+2</f>
        <v>18</v>
      </c>
      <c r="B4" s="10">
        <f ca="1" t="shared" si="0"/>
        <v>3</v>
      </c>
      <c r="C4" s="9" t="str">
        <f ca="1" t="shared" si="1"/>
        <v>M Evans</v>
      </c>
      <c r="D4" s="12">
        <f t="shared" si="2"/>
        <v>2908.29</v>
      </c>
      <c r="E4" s="14">
        <f t="shared" si="3"/>
        <v>4</v>
      </c>
      <c r="F4" s="11">
        <f ca="1" t="shared" si="4"/>
        <v>1000</v>
      </c>
      <c r="G4" s="11">
        <f ca="1" t="shared" si="5"/>
        <v>923.19</v>
      </c>
      <c r="H4" s="11">
        <f ca="1" t="shared" si="6"/>
        <v>867.85</v>
      </c>
      <c r="I4" s="11">
        <f ca="1" t="shared" si="7"/>
        <v>0</v>
      </c>
      <c r="J4" s="11">
        <f ca="1" t="shared" si="8"/>
        <v>985.1</v>
      </c>
      <c r="K4" s="11">
        <f ca="1" t="shared" si="9"/>
        <v>0</v>
      </c>
      <c r="L4" s="11">
        <f ca="1" t="shared" si="10"/>
        <v>0</v>
      </c>
      <c r="M4" s="11">
        <f t="shared" si="11"/>
        <v>3776.14</v>
      </c>
      <c r="N4" s="11">
        <f t="shared" si="12"/>
        <v>867.85</v>
      </c>
      <c r="O4" s="12">
        <f t="shared" si="13"/>
        <v>2908.29</v>
      </c>
      <c r="P4" s="11">
        <f aca="true" t="shared" si="15" ref="P4:P55">O$2-O4</f>
        <v>32.529999999999745</v>
      </c>
      <c r="R4" s="11">
        <f t="shared" si="14"/>
        <v>944.035</v>
      </c>
      <c r="S4" s="11"/>
    </row>
    <row r="5" spans="1:19" ht="12.75">
      <c r="A5">
        <f>MATCH(ROW()-1,'2004 League'!AF$3:AF$56,0)+2</f>
        <v>26</v>
      </c>
      <c r="B5" s="8">
        <f ca="1" t="shared" si="0"/>
        <v>4</v>
      </c>
      <c r="C5" t="str">
        <f ca="1" t="shared" si="1"/>
        <v>S Hall</v>
      </c>
      <c r="D5" s="12">
        <f t="shared" si="2"/>
        <v>2886.33</v>
      </c>
      <c r="E5" s="14">
        <f t="shared" si="3"/>
        <v>4</v>
      </c>
      <c r="F5" s="11">
        <f ca="1" t="shared" si="4"/>
        <v>930.7</v>
      </c>
      <c r="G5" s="11">
        <f ca="1" t="shared" si="5"/>
        <v>943.77</v>
      </c>
      <c r="H5" s="11">
        <f ca="1" t="shared" si="6"/>
        <v>977.15</v>
      </c>
      <c r="I5" s="11">
        <f ca="1" t="shared" si="7"/>
        <v>0</v>
      </c>
      <c r="J5" s="11">
        <f ca="1" t="shared" si="8"/>
        <v>965.41</v>
      </c>
      <c r="K5" s="11">
        <f ca="1" t="shared" si="9"/>
        <v>0</v>
      </c>
      <c r="L5" s="11">
        <f ca="1" t="shared" si="10"/>
        <v>0</v>
      </c>
      <c r="M5" s="11">
        <f t="shared" si="11"/>
        <v>3817.0299999999997</v>
      </c>
      <c r="N5" s="11">
        <f t="shared" si="12"/>
        <v>930.7</v>
      </c>
      <c r="O5" s="12">
        <f t="shared" si="13"/>
        <v>2886.33</v>
      </c>
      <c r="P5" s="11">
        <f t="shared" si="15"/>
        <v>54.48999999999978</v>
      </c>
      <c r="R5" s="11">
        <f t="shared" si="14"/>
        <v>954.2574999999999</v>
      </c>
      <c r="S5" s="11"/>
    </row>
    <row r="6" spans="1:19" ht="12.75">
      <c r="A6">
        <f>MATCH(ROW()-1,'2004 League'!AF$3:AF$56,0)+2</f>
        <v>55</v>
      </c>
      <c r="B6" s="8">
        <f ca="1" t="shared" si="0"/>
        <v>5</v>
      </c>
      <c r="C6" t="str">
        <f ca="1" t="shared" si="1"/>
        <v>K Woodhouse</v>
      </c>
      <c r="D6" s="12">
        <f t="shared" si="2"/>
        <v>2872.99</v>
      </c>
      <c r="E6" s="14">
        <f t="shared" si="3"/>
        <v>4</v>
      </c>
      <c r="F6" s="11">
        <f ca="1" t="shared" si="4"/>
        <v>895.72</v>
      </c>
      <c r="G6" s="11">
        <f ca="1" t="shared" si="5"/>
        <v>989.17</v>
      </c>
      <c r="H6" s="11">
        <f ca="1" t="shared" si="6"/>
        <v>961.63</v>
      </c>
      <c r="I6" s="11">
        <f ca="1" t="shared" si="7"/>
        <v>0</v>
      </c>
      <c r="J6" s="11">
        <f ca="1" t="shared" si="8"/>
        <v>922.19</v>
      </c>
      <c r="K6" s="11">
        <f ca="1" t="shared" si="9"/>
        <v>0</v>
      </c>
      <c r="L6" s="11">
        <f ca="1" t="shared" si="10"/>
        <v>0</v>
      </c>
      <c r="M6" s="11">
        <f t="shared" si="11"/>
        <v>3768.71</v>
      </c>
      <c r="N6" s="11">
        <f t="shared" si="12"/>
        <v>895.72</v>
      </c>
      <c r="O6" s="12">
        <f t="shared" si="13"/>
        <v>2872.99</v>
      </c>
      <c r="P6" s="11">
        <f t="shared" si="15"/>
        <v>67.82999999999993</v>
      </c>
      <c r="R6" s="11">
        <f t="shared" si="14"/>
        <v>942.1775</v>
      </c>
      <c r="S6" s="11"/>
    </row>
    <row r="7" spans="1:19" ht="12.75">
      <c r="A7">
        <f>MATCH(ROW()-1,'2004 League'!AF$3:AF$56,0)+2</f>
        <v>36</v>
      </c>
      <c r="B7" s="8">
        <f ca="1" t="shared" si="0"/>
        <v>6</v>
      </c>
      <c r="C7" t="str">
        <f ca="1" t="shared" si="1"/>
        <v>K Newton</v>
      </c>
      <c r="D7" s="12">
        <f t="shared" si="2"/>
        <v>2853.7200000000003</v>
      </c>
      <c r="E7" s="14">
        <f t="shared" si="3"/>
        <v>3</v>
      </c>
      <c r="F7" s="11">
        <f ca="1" t="shared" si="4"/>
        <v>898.86</v>
      </c>
      <c r="G7" s="11">
        <f ca="1" t="shared" si="5"/>
        <v>961</v>
      </c>
      <c r="H7" s="11">
        <f ca="1" t="shared" si="6"/>
        <v>0</v>
      </c>
      <c r="I7" s="11">
        <f ca="1" t="shared" si="7"/>
        <v>0</v>
      </c>
      <c r="J7" s="11">
        <f ca="1" t="shared" si="8"/>
        <v>993.86</v>
      </c>
      <c r="K7" s="11">
        <f ca="1" t="shared" si="9"/>
        <v>0</v>
      </c>
      <c r="L7" s="11">
        <f ca="1" t="shared" si="10"/>
        <v>0</v>
      </c>
      <c r="M7" s="11">
        <f t="shared" si="11"/>
        <v>2853.7200000000003</v>
      </c>
      <c r="N7" s="11">
        <f t="shared" si="12"/>
        <v>0</v>
      </c>
      <c r="O7" s="12">
        <f t="shared" si="13"/>
        <v>2853.7200000000003</v>
      </c>
      <c r="P7" s="11">
        <f t="shared" si="15"/>
        <v>87.09999999999945</v>
      </c>
      <c r="R7" s="11">
        <f t="shared" si="14"/>
        <v>951.2400000000001</v>
      </c>
      <c r="S7" s="11"/>
    </row>
    <row r="8" spans="1:19" ht="12.75">
      <c r="A8">
        <f>MATCH(ROW()-1,'2004 League'!AF$3:AF$56,0)+2</f>
        <v>42</v>
      </c>
      <c r="B8" s="8">
        <f ca="1" t="shared" si="0"/>
        <v>7</v>
      </c>
      <c r="C8" t="str">
        <f ca="1" t="shared" si="1"/>
        <v>J Phillips</v>
      </c>
      <c r="D8" s="12">
        <f t="shared" si="2"/>
        <v>2852.73</v>
      </c>
      <c r="E8" s="14">
        <f t="shared" si="3"/>
        <v>3</v>
      </c>
      <c r="F8" s="11">
        <f ca="1" t="shared" si="4"/>
        <v>960.85</v>
      </c>
      <c r="G8" s="11">
        <f ca="1" t="shared" si="5"/>
        <v>904.91</v>
      </c>
      <c r="H8" s="11">
        <f ca="1" t="shared" si="6"/>
        <v>986.97</v>
      </c>
      <c r="I8" s="11">
        <f ca="1" t="shared" si="7"/>
        <v>0</v>
      </c>
      <c r="J8" s="11">
        <f ca="1" t="shared" si="8"/>
        <v>0</v>
      </c>
      <c r="K8" s="11">
        <f ca="1" t="shared" si="9"/>
        <v>0</v>
      </c>
      <c r="L8" s="11">
        <f ca="1" t="shared" si="10"/>
        <v>0</v>
      </c>
      <c r="M8" s="11">
        <f t="shared" si="11"/>
        <v>2852.73</v>
      </c>
      <c r="N8" s="11">
        <f t="shared" si="12"/>
        <v>0</v>
      </c>
      <c r="O8" s="12">
        <f t="shared" si="13"/>
        <v>2852.73</v>
      </c>
      <c r="P8" s="11">
        <f t="shared" si="15"/>
        <v>88.08999999999969</v>
      </c>
      <c r="R8" s="11">
        <f t="shared" si="14"/>
        <v>950.91</v>
      </c>
      <c r="S8" s="11"/>
    </row>
    <row r="9" spans="1:19" ht="12.75">
      <c r="A9">
        <f>MATCH(ROW()-1,'2004 League'!AF$3:AF$56,0)+2</f>
        <v>43</v>
      </c>
      <c r="B9" s="8">
        <f ca="1" t="shared" si="0"/>
        <v>8</v>
      </c>
      <c r="C9" t="str">
        <f ca="1" t="shared" si="1"/>
        <v>N Potter</v>
      </c>
      <c r="D9" s="12">
        <f t="shared" si="2"/>
        <v>2836.84</v>
      </c>
      <c r="E9" s="14">
        <f t="shared" si="3"/>
        <v>4</v>
      </c>
      <c r="F9" s="11">
        <f ca="1" t="shared" si="4"/>
        <v>902.83</v>
      </c>
      <c r="G9" s="11">
        <f ca="1" t="shared" si="5"/>
        <v>960.58</v>
      </c>
      <c r="H9" s="11">
        <f ca="1" t="shared" si="6"/>
        <v>892</v>
      </c>
      <c r="I9" s="11">
        <f ca="1" t="shared" si="7"/>
        <v>0</v>
      </c>
      <c r="J9" s="11">
        <f ca="1" t="shared" si="8"/>
        <v>973.43</v>
      </c>
      <c r="K9" s="11">
        <f ca="1" t="shared" si="9"/>
        <v>0</v>
      </c>
      <c r="L9" s="11">
        <f ca="1" t="shared" si="10"/>
        <v>0</v>
      </c>
      <c r="M9" s="11">
        <f t="shared" si="11"/>
        <v>3728.8399999999997</v>
      </c>
      <c r="N9" s="11">
        <f t="shared" si="12"/>
        <v>892</v>
      </c>
      <c r="O9" s="12">
        <f t="shared" si="13"/>
        <v>2836.84</v>
      </c>
      <c r="P9" s="11">
        <f t="shared" si="15"/>
        <v>103.97999999999956</v>
      </c>
      <c r="R9" s="11">
        <f t="shared" si="14"/>
        <v>932.2099999999999</v>
      </c>
      <c r="S9" s="11"/>
    </row>
    <row r="10" spans="1:19" ht="12.75">
      <c r="A10">
        <f>MATCH(ROW()-1,'2004 League'!AF$3:AF$56,0)+2</f>
        <v>35</v>
      </c>
      <c r="B10" s="8">
        <f ca="1" t="shared" si="0"/>
        <v>9</v>
      </c>
      <c r="C10" t="str">
        <f ca="1" t="shared" si="1"/>
        <v>A McMeekin</v>
      </c>
      <c r="D10" s="12">
        <f t="shared" si="2"/>
        <v>2807.32</v>
      </c>
      <c r="E10" s="14">
        <f t="shared" si="3"/>
        <v>3</v>
      </c>
      <c r="F10" s="11">
        <f ca="1" t="shared" si="4"/>
        <v>0</v>
      </c>
      <c r="G10" s="11">
        <f ca="1" t="shared" si="5"/>
        <v>917.21</v>
      </c>
      <c r="H10" s="11">
        <f ca="1" t="shared" si="6"/>
        <v>925.97</v>
      </c>
      <c r="I10" s="11">
        <f ca="1" t="shared" si="7"/>
        <v>0</v>
      </c>
      <c r="J10" s="11">
        <f ca="1" t="shared" si="8"/>
        <v>964.14</v>
      </c>
      <c r="K10" s="11">
        <f ca="1" t="shared" si="9"/>
        <v>0</v>
      </c>
      <c r="L10" s="11">
        <f ca="1" t="shared" si="10"/>
        <v>0</v>
      </c>
      <c r="M10" s="11">
        <f t="shared" si="11"/>
        <v>2807.32</v>
      </c>
      <c r="N10" s="11">
        <f t="shared" si="12"/>
        <v>0</v>
      </c>
      <c r="O10" s="12">
        <f t="shared" si="13"/>
        <v>2807.32</v>
      </c>
      <c r="P10" s="11">
        <f t="shared" si="15"/>
        <v>133.49999999999955</v>
      </c>
      <c r="R10" s="11">
        <f t="shared" si="14"/>
        <v>935.7733333333334</v>
      </c>
      <c r="S10" s="11"/>
    </row>
    <row r="11" spans="1:19" ht="12.75">
      <c r="A11">
        <f>MATCH(ROW()-1,'2004 League'!AF$3:AF$56,0)+2</f>
        <v>17</v>
      </c>
      <c r="B11" s="8">
        <f ca="1" t="shared" si="0"/>
        <v>10</v>
      </c>
      <c r="C11" t="str">
        <f ca="1" t="shared" si="1"/>
        <v>A Ellison</v>
      </c>
      <c r="D11" s="12">
        <f t="shared" si="2"/>
        <v>2776.11</v>
      </c>
      <c r="E11" s="14">
        <f t="shared" si="3"/>
        <v>3</v>
      </c>
      <c r="F11" s="11">
        <f ca="1" t="shared" si="4"/>
        <v>924.71</v>
      </c>
      <c r="G11" s="11">
        <f ca="1" t="shared" si="5"/>
        <v>851.4</v>
      </c>
      <c r="H11" s="11">
        <f ca="1" t="shared" si="6"/>
        <v>0</v>
      </c>
      <c r="I11" s="11">
        <f ca="1" t="shared" si="7"/>
        <v>0</v>
      </c>
      <c r="J11" s="11">
        <f ca="1" t="shared" si="8"/>
        <v>1000</v>
      </c>
      <c r="K11" s="11">
        <f ca="1" t="shared" si="9"/>
        <v>0</v>
      </c>
      <c r="L11" s="11">
        <f ca="1" t="shared" si="10"/>
        <v>0</v>
      </c>
      <c r="M11" s="11">
        <f t="shared" si="11"/>
        <v>2776.11</v>
      </c>
      <c r="N11" s="11">
        <f t="shared" si="12"/>
        <v>0</v>
      </c>
      <c r="O11" s="12">
        <f t="shared" si="13"/>
        <v>2776.11</v>
      </c>
      <c r="P11" s="11">
        <f t="shared" si="15"/>
        <v>164.70999999999958</v>
      </c>
      <c r="R11" s="11">
        <f t="shared" si="14"/>
        <v>925.37</v>
      </c>
      <c r="S11" s="11"/>
    </row>
    <row r="12" spans="1:19" ht="12.75">
      <c r="A12">
        <f>MATCH(ROW()-1,'2004 League'!AF$3:AF$56,0)+2</f>
        <v>3</v>
      </c>
      <c r="B12" s="8">
        <f ca="1" t="shared" si="0"/>
        <v>11</v>
      </c>
      <c r="C12" t="str">
        <f ca="1" t="shared" si="1"/>
        <v>M Abbotts</v>
      </c>
      <c r="D12" s="12">
        <f t="shared" si="2"/>
        <v>2757.01</v>
      </c>
      <c r="E12" s="14">
        <f t="shared" si="3"/>
        <v>3</v>
      </c>
      <c r="F12" s="11">
        <f ca="1" t="shared" si="4"/>
        <v>0</v>
      </c>
      <c r="G12" s="11">
        <f ca="1" t="shared" si="5"/>
        <v>897.21</v>
      </c>
      <c r="H12" s="11">
        <f ca="1" t="shared" si="6"/>
        <v>924.2</v>
      </c>
      <c r="I12" s="11">
        <f ca="1" t="shared" si="7"/>
        <v>0</v>
      </c>
      <c r="J12" s="11">
        <f ca="1" t="shared" si="8"/>
        <v>935.6</v>
      </c>
      <c r="K12" s="11">
        <f ca="1" t="shared" si="9"/>
        <v>0</v>
      </c>
      <c r="L12" s="11">
        <f ca="1" t="shared" si="10"/>
        <v>0</v>
      </c>
      <c r="M12" s="11">
        <f t="shared" si="11"/>
        <v>2757.01</v>
      </c>
      <c r="N12" s="11">
        <f t="shared" si="12"/>
        <v>0</v>
      </c>
      <c r="O12" s="12">
        <f t="shared" si="13"/>
        <v>2757.01</v>
      </c>
      <c r="P12" s="11">
        <f t="shared" si="15"/>
        <v>183.8099999999995</v>
      </c>
      <c r="R12" s="11">
        <f t="shared" si="14"/>
        <v>919.0033333333334</v>
      </c>
      <c r="S12" s="11"/>
    </row>
    <row r="13" spans="1:19" ht="12.75">
      <c r="A13">
        <f>MATCH(ROW()-1,'2004 League'!AF$3:AF$56,0)+2</f>
        <v>23</v>
      </c>
      <c r="B13" s="8">
        <f ca="1" t="shared" si="0"/>
        <v>12</v>
      </c>
      <c r="C13" t="str">
        <f ca="1" t="shared" si="1"/>
        <v>A Freeman</v>
      </c>
      <c r="D13" s="12">
        <f t="shared" si="2"/>
        <v>2735.77</v>
      </c>
      <c r="E13" s="14">
        <f t="shared" si="3"/>
        <v>4</v>
      </c>
      <c r="F13" s="11">
        <f ca="1" t="shared" si="4"/>
        <v>937.39</v>
      </c>
      <c r="G13" s="11">
        <f ca="1" t="shared" si="5"/>
        <v>899.38</v>
      </c>
      <c r="H13" s="11">
        <f ca="1" t="shared" si="6"/>
        <v>899</v>
      </c>
      <c r="I13" s="11">
        <f ca="1" t="shared" si="7"/>
        <v>0</v>
      </c>
      <c r="J13" s="11">
        <f ca="1" t="shared" si="8"/>
        <v>821.05</v>
      </c>
      <c r="K13" s="11">
        <f ca="1" t="shared" si="9"/>
        <v>0</v>
      </c>
      <c r="L13" s="11">
        <f ca="1" t="shared" si="10"/>
        <v>0</v>
      </c>
      <c r="M13" s="11">
        <f t="shared" si="11"/>
        <v>3556.8199999999997</v>
      </c>
      <c r="N13" s="11">
        <f t="shared" si="12"/>
        <v>821.05</v>
      </c>
      <c r="O13" s="12">
        <f t="shared" si="13"/>
        <v>2735.77</v>
      </c>
      <c r="P13" s="11">
        <f t="shared" si="15"/>
        <v>205.04999999999973</v>
      </c>
      <c r="R13" s="11">
        <f t="shared" si="14"/>
        <v>889.2049999999999</v>
      </c>
      <c r="S13" s="11"/>
    </row>
    <row r="14" spans="1:19" ht="12.75">
      <c r="A14">
        <f>MATCH(ROW()-1,'2004 League'!AF$3:AF$56,0)+2</f>
        <v>37</v>
      </c>
      <c r="B14" s="8">
        <f ca="1" t="shared" si="0"/>
        <v>13</v>
      </c>
      <c r="C14" t="str">
        <f ca="1" t="shared" si="1"/>
        <v>T Noble</v>
      </c>
      <c r="D14" s="12">
        <f t="shared" si="2"/>
        <v>2716.08</v>
      </c>
      <c r="E14" s="14">
        <f t="shared" si="3"/>
        <v>3</v>
      </c>
      <c r="F14" s="11">
        <f ca="1" t="shared" si="4"/>
        <v>897.51</v>
      </c>
      <c r="G14" s="11">
        <f ca="1" t="shared" si="5"/>
        <v>839.04</v>
      </c>
      <c r="H14" s="11">
        <f ca="1" t="shared" si="6"/>
        <v>979.53</v>
      </c>
      <c r="I14" s="11">
        <f ca="1" t="shared" si="7"/>
        <v>0</v>
      </c>
      <c r="J14" s="11">
        <f ca="1" t="shared" si="8"/>
        <v>0</v>
      </c>
      <c r="K14" s="11">
        <f ca="1" t="shared" si="9"/>
        <v>0</v>
      </c>
      <c r="L14" s="11">
        <f ca="1" t="shared" si="10"/>
        <v>0</v>
      </c>
      <c r="M14" s="11">
        <f t="shared" si="11"/>
        <v>2716.08</v>
      </c>
      <c r="N14" s="11">
        <f t="shared" si="12"/>
        <v>0</v>
      </c>
      <c r="O14" s="12">
        <f t="shared" si="13"/>
        <v>2716.08</v>
      </c>
      <c r="P14" s="11">
        <f t="shared" si="15"/>
        <v>224.73999999999978</v>
      </c>
      <c r="R14" s="11">
        <f t="shared" si="14"/>
        <v>905.36</v>
      </c>
      <c r="S14" s="11"/>
    </row>
    <row r="15" spans="1:19" ht="12.75">
      <c r="A15">
        <f>MATCH(ROW()-1,'2004 League'!AF$3:AF$56,0)+2</f>
        <v>47</v>
      </c>
      <c r="B15" s="8">
        <f ca="1" t="shared" si="0"/>
        <v>14</v>
      </c>
      <c r="C15" t="str">
        <f ca="1" t="shared" si="1"/>
        <v>M Shellim</v>
      </c>
      <c r="D15" s="12">
        <f t="shared" si="2"/>
        <v>2710.37</v>
      </c>
      <c r="E15" s="14">
        <f t="shared" si="3"/>
        <v>4</v>
      </c>
      <c r="F15" s="11">
        <f ca="1" t="shared" si="4"/>
        <v>894.77</v>
      </c>
      <c r="G15" s="11">
        <f ca="1" t="shared" si="5"/>
        <v>936.03</v>
      </c>
      <c r="H15" s="11">
        <f ca="1" t="shared" si="6"/>
        <v>834.85</v>
      </c>
      <c r="I15" s="11">
        <f ca="1" t="shared" si="7"/>
        <v>0</v>
      </c>
      <c r="J15" s="11">
        <f ca="1" t="shared" si="8"/>
        <v>879.57</v>
      </c>
      <c r="K15" s="11">
        <f ca="1" t="shared" si="9"/>
        <v>0</v>
      </c>
      <c r="L15" s="11">
        <f ca="1" t="shared" si="10"/>
        <v>0</v>
      </c>
      <c r="M15" s="11">
        <f t="shared" si="11"/>
        <v>3545.2200000000003</v>
      </c>
      <c r="N15" s="11">
        <f t="shared" si="12"/>
        <v>834.85</v>
      </c>
      <c r="O15" s="12">
        <f t="shared" si="13"/>
        <v>2710.37</v>
      </c>
      <c r="P15" s="11">
        <f t="shared" si="15"/>
        <v>230.44999999999982</v>
      </c>
      <c r="R15" s="11">
        <f t="shared" si="14"/>
        <v>886.3050000000001</v>
      </c>
      <c r="S15" s="11"/>
    </row>
    <row r="16" spans="1:19" ht="12.75">
      <c r="A16">
        <f>MATCH(ROW()-1,'2004 League'!AF$3:AF$56,0)+2</f>
        <v>6</v>
      </c>
      <c r="B16" s="8">
        <f ca="1" t="shared" si="0"/>
        <v>15</v>
      </c>
      <c r="C16" t="str">
        <f ca="1" t="shared" si="1"/>
        <v>P Bailey</v>
      </c>
      <c r="D16" s="12">
        <f t="shared" si="2"/>
        <v>2679.24</v>
      </c>
      <c r="E16" s="14">
        <f t="shared" si="3"/>
        <v>4</v>
      </c>
      <c r="F16" s="11">
        <f ca="1" t="shared" si="4"/>
        <v>927.33</v>
      </c>
      <c r="G16" s="11">
        <f ca="1" t="shared" si="5"/>
        <v>885.67</v>
      </c>
      <c r="H16" s="11">
        <f ca="1" t="shared" si="6"/>
        <v>866.24</v>
      </c>
      <c r="I16" s="11">
        <f ca="1" t="shared" si="7"/>
        <v>0</v>
      </c>
      <c r="J16" s="11">
        <f ca="1" t="shared" si="8"/>
        <v>819.89</v>
      </c>
      <c r="K16" s="11">
        <f ca="1" t="shared" si="9"/>
        <v>0</v>
      </c>
      <c r="L16" s="11">
        <f ca="1" t="shared" si="10"/>
        <v>0</v>
      </c>
      <c r="M16" s="11">
        <f t="shared" si="11"/>
        <v>3499.1299999999997</v>
      </c>
      <c r="N16" s="11">
        <f t="shared" si="12"/>
        <v>819.89</v>
      </c>
      <c r="O16" s="12">
        <f t="shared" si="13"/>
        <v>2679.24</v>
      </c>
      <c r="P16" s="11">
        <f t="shared" si="15"/>
        <v>261.5799999999999</v>
      </c>
      <c r="R16" s="11">
        <f t="shared" si="14"/>
        <v>874.7824999999999</v>
      </c>
      <c r="S16" s="11"/>
    </row>
    <row r="17" spans="1:19" ht="12.75">
      <c r="A17">
        <f>MATCH(ROW()-1,'2004 League'!AF$3:AF$56,0)+2</f>
        <v>32</v>
      </c>
      <c r="B17" s="8">
        <f ca="1" t="shared" si="0"/>
        <v>16</v>
      </c>
      <c r="C17" t="str">
        <f ca="1" t="shared" si="1"/>
        <v>T MacPherson</v>
      </c>
      <c r="D17" s="12">
        <f t="shared" si="2"/>
        <v>2675.38</v>
      </c>
      <c r="E17" s="14">
        <f t="shared" si="3"/>
        <v>4</v>
      </c>
      <c r="F17" s="11">
        <f ca="1" t="shared" si="4"/>
        <v>905.16</v>
      </c>
      <c r="G17" s="11">
        <f ca="1" t="shared" si="5"/>
        <v>878.74</v>
      </c>
      <c r="H17" s="11">
        <f ca="1" t="shared" si="6"/>
        <v>848.9</v>
      </c>
      <c r="I17" s="11">
        <f ca="1" t="shared" si="7"/>
        <v>0</v>
      </c>
      <c r="J17" s="11">
        <f ca="1" t="shared" si="8"/>
        <v>891.48</v>
      </c>
      <c r="K17" s="11">
        <f ca="1" t="shared" si="9"/>
        <v>0</v>
      </c>
      <c r="L17" s="11">
        <f ca="1" t="shared" si="10"/>
        <v>0</v>
      </c>
      <c r="M17" s="11">
        <f t="shared" si="11"/>
        <v>3524.28</v>
      </c>
      <c r="N17" s="11">
        <f t="shared" si="12"/>
        <v>848.9</v>
      </c>
      <c r="O17" s="12">
        <f t="shared" si="13"/>
        <v>2675.38</v>
      </c>
      <c r="P17" s="11">
        <f t="shared" si="15"/>
        <v>265.4399999999996</v>
      </c>
      <c r="R17" s="11">
        <f t="shared" si="14"/>
        <v>881.07</v>
      </c>
      <c r="S17" s="11"/>
    </row>
    <row r="18" spans="1:19" ht="12.75">
      <c r="A18">
        <f>MATCH(ROW()-1,'2004 League'!AF$3:AF$56,0)+2</f>
        <v>24</v>
      </c>
      <c r="B18" s="8">
        <f ca="1" t="shared" si="0"/>
        <v>17</v>
      </c>
      <c r="C18" t="str">
        <f ca="1" t="shared" si="1"/>
        <v>M Freeman</v>
      </c>
      <c r="D18" s="12">
        <f t="shared" si="2"/>
        <v>2670.26</v>
      </c>
      <c r="E18" s="14">
        <f t="shared" si="3"/>
        <v>4</v>
      </c>
      <c r="F18" s="11">
        <f ca="1" t="shared" si="4"/>
        <v>814.28</v>
      </c>
      <c r="G18" s="11">
        <f ca="1" t="shared" si="5"/>
        <v>806.23</v>
      </c>
      <c r="H18" s="11">
        <f ca="1" t="shared" si="6"/>
        <v>911.61</v>
      </c>
      <c r="I18" s="11">
        <f ca="1" t="shared" si="7"/>
        <v>0</v>
      </c>
      <c r="J18" s="11">
        <f ca="1" t="shared" si="8"/>
        <v>944.37</v>
      </c>
      <c r="K18" s="11">
        <f ca="1" t="shared" si="9"/>
        <v>0</v>
      </c>
      <c r="L18" s="11">
        <f ca="1" t="shared" si="10"/>
        <v>0</v>
      </c>
      <c r="M18" s="11">
        <f t="shared" si="11"/>
        <v>3476.49</v>
      </c>
      <c r="N18" s="11">
        <f t="shared" si="12"/>
        <v>806.23</v>
      </c>
      <c r="O18" s="12">
        <f t="shared" si="13"/>
        <v>2670.26</v>
      </c>
      <c r="P18" s="11">
        <f t="shared" si="15"/>
        <v>270.5599999999995</v>
      </c>
      <c r="R18" s="11">
        <f t="shared" si="14"/>
        <v>869.1225</v>
      </c>
      <c r="S18" s="11"/>
    </row>
    <row r="19" spans="1:19" ht="12.75">
      <c r="A19">
        <f>MATCH(ROW()-1,'2004 League'!AF$3:AF$56,0)+2</f>
        <v>40</v>
      </c>
      <c r="B19" s="8">
        <f ca="1" t="shared" si="0"/>
        <v>18</v>
      </c>
      <c r="C19" t="str">
        <f ca="1" t="shared" si="1"/>
        <v>M Passingham</v>
      </c>
      <c r="D19" s="12">
        <f t="shared" si="2"/>
        <v>2669.9</v>
      </c>
      <c r="E19" s="14">
        <f t="shared" si="3"/>
        <v>4</v>
      </c>
      <c r="F19" s="11">
        <f ca="1" t="shared" si="4"/>
        <v>868.92</v>
      </c>
      <c r="G19" s="11">
        <f ca="1" t="shared" si="5"/>
        <v>897.27</v>
      </c>
      <c r="H19" s="11">
        <f ca="1" t="shared" si="6"/>
        <v>859.33</v>
      </c>
      <c r="I19" s="11">
        <f ca="1" t="shared" si="7"/>
        <v>0</v>
      </c>
      <c r="J19" s="11">
        <f ca="1" t="shared" si="8"/>
        <v>903.71</v>
      </c>
      <c r="K19" s="11">
        <f ca="1" t="shared" si="9"/>
        <v>0</v>
      </c>
      <c r="L19" s="11">
        <f ca="1" t="shared" si="10"/>
        <v>0</v>
      </c>
      <c r="M19" s="11">
        <f t="shared" si="11"/>
        <v>3529.23</v>
      </c>
      <c r="N19" s="11">
        <f t="shared" si="12"/>
        <v>859.33</v>
      </c>
      <c r="O19" s="12">
        <f t="shared" si="13"/>
        <v>2669.9</v>
      </c>
      <c r="P19" s="11">
        <f t="shared" si="15"/>
        <v>270.9199999999996</v>
      </c>
      <c r="R19" s="11">
        <f t="shared" si="14"/>
        <v>882.3075</v>
      </c>
      <c r="S19" s="11"/>
    </row>
    <row r="20" spans="1:19" ht="12.75">
      <c r="A20">
        <f>MATCH(ROW()-1,'2004 League'!AF$3:AF$56,0)+2</f>
        <v>33</v>
      </c>
      <c r="B20" s="8">
        <f ca="1" t="shared" si="0"/>
        <v>19</v>
      </c>
      <c r="C20" t="str">
        <f ca="1" t="shared" si="1"/>
        <v>I Mason</v>
      </c>
      <c r="D20" s="12">
        <f t="shared" si="2"/>
        <v>2618.51</v>
      </c>
      <c r="E20" s="14">
        <f t="shared" si="3"/>
        <v>3</v>
      </c>
      <c r="F20" s="11">
        <f ca="1" t="shared" si="4"/>
        <v>858.19</v>
      </c>
      <c r="G20" s="11">
        <f ca="1" t="shared" si="5"/>
        <v>849.52</v>
      </c>
      <c r="H20" s="11">
        <f ca="1" t="shared" si="6"/>
        <v>0</v>
      </c>
      <c r="I20" s="11">
        <f ca="1" t="shared" si="7"/>
        <v>0</v>
      </c>
      <c r="J20" s="11">
        <f ca="1" t="shared" si="8"/>
        <v>910.8</v>
      </c>
      <c r="K20" s="11">
        <f ca="1" t="shared" si="9"/>
        <v>0</v>
      </c>
      <c r="L20" s="11">
        <f ca="1" t="shared" si="10"/>
        <v>0</v>
      </c>
      <c r="M20" s="11">
        <f t="shared" si="11"/>
        <v>2618.51</v>
      </c>
      <c r="N20" s="11">
        <f t="shared" si="12"/>
        <v>0</v>
      </c>
      <c r="O20" s="12">
        <f t="shared" si="13"/>
        <v>2618.51</v>
      </c>
      <c r="P20" s="11">
        <f t="shared" si="15"/>
        <v>322.3099999999995</v>
      </c>
      <c r="R20" s="11">
        <f t="shared" si="14"/>
        <v>872.8366666666667</v>
      </c>
      <c r="S20" s="11"/>
    </row>
    <row r="21" spans="1:19" ht="12.75">
      <c r="A21">
        <f>MATCH(ROW()-1,'2004 League'!AF$3:AF$56,0)+2</f>
        <v>5</v>
      </c>
      <c r="B21" s="8">
        <f ca="1" t="shared" si="0"/>
        <v>20</v>
      </c>
      <c r="C21" t="str">
        <f ca="1" t="shared" si="1"/>
        <v>R Bago</v>
      </c>
      <c r="D21" s="12">
        <f t="shared" si="2"/>
        <v>2608.7799999999997</v>
      </c>
      <c r="E21" s="14">
        <f t="shared" si="3"/>
        <v>3</v>
      </c>
      <c r="F21" s="11">
        <f ca="1" t="shared" si="4"/>
        <v>886.14</v>
      </c>
      <c r="G21" s="11">
        <f ca="1" t="shared" si="5"/>
        <v>837.56</v>
      </c>
      <c r="H21" s="11">
        <f ca="1" t="shared" si="6"/>
        <v>0</v>
      </c>
      <c r="I21" s="11">
        <f ca="1" t="shared" si="7"/>
        <v>0</v>
      </c>
      <c r="J21" s="11">
        <f ca="1" t="shared" si="8"/>
        <v>885.08</v>
      </c>
      <c r="K21" s="11">
        <f ca="1" t="shared" si="9"/>
        <v>0</v>
      </c>
      <c r="L21" s="11">
        <f ca="1" t="shared" si="10"/>
        <v>0</v>
      </c>
      <c r="M21" s="11">
        <f t="shared" si="11"/>
        <v>2608.7799999999997</v>
      </c>
      <c r="N21" s="11">
        <f t="shared" si="12"/>
        <v>0</v>
      </c>
      <c r="O21" s="12">
        <f t="shared" si="13"/>
        <v>2608.7799999999997</v>
      </c>
      <c r="P21" s="11">
        <f t="shared" si="15"/>
        <v>332.03999999999996</v>
      </c>
      <c r="R21" s="11">
        <f t="shared" si="14"/>
        <v>869.5933333333332</v>
      </c>
      <c r="S21" s="11"/>
    </row>
    <row r="22" spans="1:19" ht="12.75">
      <c r="A22">
        <f>MATCH(ROW()-1,'2004 League'!AF$3:AF$56,0)+2</f>
        <v>15</v>
      </c>
      <c r="B22" s="8">
        <f ca="1" t="shared" si="0"/>
        <v>21</v>
      </c>
      <c r="C22" t="str">
        <f ca="1" t="shared" si="1"/>
        <v>J Edison</v>
      </c>
      <c r="D22" s="12">
        <f t="shared" si="2"/>
        <v>2581.3199999999997</v>
      </c>
      <c r="E22" s="14">
        <f t="shared" si="3"/>
        <v>4</v>
      </c>
      <c r="F22" s="11">
        <f ca="1" t="shared" si="4"/>
        <v>842.5</v>
      </c>
      <c r="G22" s="11">
        <f ca="1" t="shared" si="5"/>
        <v>834.03</v>
      </c>
      <c r="H22" s="11">
        <f ca="1" t="shared" si="6"/>
        <v>855.65</v>
      </c>
      <c r="I22" s="11">
        <f ca="1" t="shared" si="7"/>
        <v>0</v>
      </c>
      <c r="J22" s="11">
        <f ca="1" t="shared" si="8"/>
        <v>883.17</v>
      </c>
      <c r="K22" s="11">
        <f ca="1" t="shared" si="9"/>
        <v>0</v>
      </c>
      <c r="L22" s="11">
        <f ca="1" t="shared" si="10"/>
        <v>0</v>
      </c>
      <c r="M22" s="11">
        <f t="shared" si="11"/>
        <v>3415.35</v>
      </c>
      <c r="N22" s="11">
        <f t="shared" si="12"/>
        <v>834.03</v>
      </c>
      <c r="O22" s="12">
        <f t="shared" si="13"/>
        <v>2581.3199999999997</v>
      </c>
      <c r="P22" s="11">
        <f t="shared" si="15"/>
        <v>359.5</v>
      </c>
      <c r="R22" s="11">
        <f t="shared" si="14"/>
        <v>853.8375</v>
      </c>
      <c r="S22" s="11"/>
    </row>
    <row r="23" spans="1:19" ht="12.75">
      <c r="A23">
        <f>MATCH(ROW()-1,'2004 League'!AF$3:AF$56,0)+2</f>
        <v>28</v>
      </c>
      <c r="B23" s="8">
        <f ca="1" t="shared" si="0"/>
        <v>22</v>
      </c>
      <c r="C23" t="str">
        <f ca="1" t="shared" si="1"/>
        <v>F Hulton</v>
      </c>
      <c r="D23" s="12">
        <f t="shared" si="2"/>
        <v>2571.95</v>
      </c>
      <c r="E23" s="14">
        <f t="shared" si="3"/>
        <v>3</v>
      </c>
      <c r="F23" s="11">
        <f ca="1" t="shared" si="4"/>
        <v>850.13</v>
      </c>
      <c r="G23" s="11">
        <f ca="1" t="shared" si="5"/>
        <v>818.14</v>
      </c>
      <c r="H23" s="11">
        <f ca="1" t="shared" si="6"/>
        <v>0</v>
      </c>
      <c r="I23" s="11">
        <f ca="1" t="shared" si="7"/>
        <v>0</v>
      </c>
      <c r="J23" s="11">
        <f ca="1" t="shared" si="8"/>
        <v>903.68</v>
      </c>
      <c r="K23" s="11">
        <f ca="1" t="shared" si="9"/>
        <v>0</v>
      </c>
      <c r="L23" s="11">
        <f ca="1" t="shared" si="10"/>
        <v>0</v>
      </c>
      <c r="M23" s="11">
        <f t="shared" si="11"/>
        <v>2571.95</v>
      </c>
      <c r="N23" s="11">
        <f t="shared" si="12"/>
        <v>0</v>
      </c>
      <c r="O23" s="12">
        <f t="shared" si="13"/>
        <v>2571.95</v>
      </c>
      <c r="P23" s="11">
        <f t="shared" si="15"/>
        <v>368.8699999999999</v>
      </c>
      <c r="R23" s="11">
        <f t="shared" si="14"/>
        <v>857.3166666666666</v>
      </c>
      <c r="S23" s="11"/>
    </row>
    <row r="24" spans="1:19" ht="12.75">
      <c r="A24">
        <f>MATCH(ROW()-1,'2004 League'!AF$3:AF$56,0)+2</f>
        <v>54</v>
      </c>
      <c r="B24" s="8">
        <f ca="1" t="shared" si="0"/>
        <v>23</v>
      </c>
      <c r="C24" t="str">
        <f ca="1" t="shared" si="1"/>
        <v>K Wood</v>
      </c>
      <c r="D24" s="12">
        <f t="shared" si="2"/>
        <v>2570.89</v>
      </c>
      <c r="E24" s="14">
        <f t="shared" si="3"/>
        <v>3</v>
      </c>
      <c r="F24" s="11">
        <f ca="1" t="shared" si="4"/>
        <v>828.12</v>
      </c>
      <c r="G24" s="11">
        <f ca="1" t="shared" si="5"/>
        <v>822.41</v>
      </c>
      <c r="H24" s="11">
        <f ca="1" t="shared" si="6"/>
        <v>0</v>
      </c>
      <c r="I24" s="11">
        <f ca="1" t="shared" si="7"/>
        <v>0</v>
      </c>
      <c r="J24" s="11">
        <f ca="1" t="shared" si="8"/>
        <v>920.36</v>
      </c>
      <c r="K24" s="11">
        <f ca="1" t="shared" si="9"/>
        <v>0</v>
      </c>
      <c r="L24" s="11">
        <f ca="1" t="shared" si="10"/>
        <v>0</v>
      </c>
      <c r="M24" s="11">
        <f t="shared" si="11"/>
        <v>2570.89</v>
      </c>
      <c r="N24" s="11">
        <f t="shared" si="12"/>
        <v>0</v>
      </c>
      <c r="O24" s="12">
        <f t="shared" si="13"/>
        <v>2570.89</v>
      </c>
      <c r="P24" s="11">
        <f t="shared" si="15"/>
        <v>369.92999999999984</v>
      </c>
      <c r="R24" s="11">
        <f t="shared" si="14"/>
        <v>856.9633333333333</v>
      </c>
      <c r="S24" s="11"/>
    </row>
    <row r="25" spans="1:19" ht="12.75">
      <c r="A25">
        <f>MATCH(ROW()-1,'2004 League'!AF$3:AF$56,0)+2</f>
        <v>44</v>
      </c>
      <c r="B25" s="8">
        <f ca="1" t="shared" si="0"/>
        <v>24</v>
      </c>
      <c r="C25" t="str">
        <f ca="1" t="shared" si="1"/>
        <v>P Potter</v>
      </c>
      <c r="D25" s="12">
        <f t="shared" si="2"/>
        <v>2250.7400000000002</v>
      </c>
      <c r="E25" s="14">
        <f t="shared" si="3"/>
        <v>4</v>
      </c>
      <c r="F25" s="11">
        <f ca="1" t="shared" si="4"/>
        <v>772.45</v>
      </c>
      <c r="G25" s="11">
        <f ca="1" t="shared" si="5"/>
        <v>725.69</v>
      </c>
      <c r="H25" s="11">
        <f ca="1" t="shared" si="6"/>
        <v>752.6</v>
      </c>
      <c r="I25" s="11">
        <f ca="1" t="shared" si="7"/>
        <v>0</v>
      </c>
      <c r="J25" s="11">
        <f ca="1" t="shared" si="8"/>
        <v>724.66</v>
      </c>
      <c r="K25" s="11">
        <f ca="1" t="shared" si="9"/>
        <v>0</v>
      </c>
      <c r="L25" s="11">
        <f ca="1" t="shared" si="10"/>
        <v>0</v>
      </c>
      <c r="M25" s="11">
        <f t="shared" si="11"/>
        <v>2975.4</v>
      </c>
      <c r="N25" s="11">
        <f t="shared" si="12"/>
        <v>724.66</v>
      </c>
      <c r="O25" s="12">
        <f t="shared" si="13"/>
        <v>2250.7400000000002</v>
      </c>
      <c r="P25" s="11">
        <f t="shared" si="15"/>
        <v>690.0799999999995</v>
      </c>
      <c r="R25" s="11">
        <f t="shared" si="14"/>
        <v>743.85</v>
      </c>
      <c r="S25" s="11"/>
    </row>
    <row r="26" spans="1:19" ht="12.75">
      <c r="A26">
        <f>MATCH(ROW()-1,'2004 League'!AF$3:AF$56,0)+2</f>
        <v>12</v>
      </c>
      <c r="B26" s="8">
        <f ca="1" t="shared" si="0"/>
        <v>25</v>
      </c>
      <c r="C26" t="str">
        <f ca="1" t="shared" si="1"/>
        <v>J Cubitt</v>
      </c>
      <c r="D26" s="12">
        <f t="shared" si="2"/>
        <v>1888.53</v>
      </c>
      <c r="E26" s="14">
        <f t="shared" si="3"/>
        <v>2</v>
      </c>
      <c r="F26" s="11">
        <f ca="1" t="shared" si="4"/>
        <v>0</v>
      </c>
      <c r="G26" s="11">
        <f ca="1" t="shared" si="5"/>
        <v>942.14</v>
      </c>
      <c r="H26" s="11">
        <f ca="1" t="shared" si="6"/>
        <v>946.39</v>
      </c>
      <c r="I26" s="11">
        <f ca="1" t="shared" si="7"/>
        <v>0</v>
      </c>
      <c r="J26" s="11">
        <f ca="1" t="shared" si="8"/>
        <v>0</v>
      </c>
      <c r="K26" s="11">
        <f ca="1" t="shared" si="9"/>
        <v>0</v>
      </c>
      <c r="L26" s="11">
        <f ca="1" t="shared" si="10"/>
        <v>0</v>
      </c>
      <c r="M26" s="11">
        <f t="shared" si="11"/>
        <v>1888.53</v>
      </c>
      <c r="N26" s="11">
        <f t="shared" si="12"/>
        <v>0</v>
      </c>
      <c r="O26" s="12">
        <f t="shared" si="13"/>
        <v>1888.53</v>
      </c>
      <c r="P26" s="11">
        <f t="shared" si="15"/>
        <v>1052.2899999999997</v>
      </c>
      <c r="R26" s="11">
        <f t="shared" si="14"/>
        <v>944.265</v>
      </c>
      <c r="S26" s="11"/>
    </row>
    <row r="27" spans="1:19" ht="12.75">
      <c r="A27">
        <f>MATCH(ROW()-1,'2004 League'!AF$3:AF$56,0)+2</f>
        <v>38</v>
      </c>
      <c r="B27" s="8">
        <f ca="1" t="shared" si="0"/>
        <v>26</v>
      </c>
      <c r="C27" t="str">
        <f ca="1" t="shared" si="1"/>
        <v>A Oldman</v>
      </c>
      <c r="D27" s="12">
        <f t="shared" si="2"/>
        <v>1879.6999999999998</v>
      </c>
      <c r="E27" s="14">
        <f t="shared" si="3"/>
        <v>2</v>
      </c>
      <c r="F27" s="11">
        <f ca="1" t="shared" si="4"/>
        <v>925.9</v>
      </c>
      <c r="G27" s="11">
        <f ca="1" t="shared" si="5"/>
        <v>0</v>
      </c>
      <c r="H27" s="11">
        <f ca="1" t="shared" si="6"/>
        <v>953.8</v>
      </c>
      <c r="I27" s="11">
        <f ca="1" t="shared" si="7"/>
        <v>0</v>
      </c>
      <c r="J27" s="11">
        <f ca="1" t="shared" si="8"/>
        <v>0</v>
      </c>
      <c r="K27" s="11">
        <f ca="1" t="shared" si="9"/>
        <v>0</v>
      </c>
      <c r="L27" s="11">
        <f ca="1" t="shared" si="10"/>
        <v>0</v>
      </c>
      <c r="M27" s="11">
        <f t="shared" si="11"/>
        <v>1879.6999999999998</v>
      </c>
      <c r="N27" s="11">
        <f t="shared" si="12"/>
        <v>0</v>
      </c>
      <c r="O27" s="12">
        <f t="shared" si="13"/>
        <v>1879.6999999999998</v>
      </c>
      <c r="P27" s="11">
        <f t="shared" si="15"/>
        <v>1061.12</v>
      </c>
      <c r="R27" s="11">
        <f t="shared" si="14"/>
        <v>939.8499999999999</v>
      </c>
      <c r="S27" s="11"/>
    </row>
    <row r="28" spans="1:19" ht="12.75">
      <c r="A28">
        <f>MATCH(ROW()-1,'2004 League'!AF$3:AF$56,0)+2</f>
        <v>56</v>
      </c>
      <c r="B28" s="8">
        <f ca="1" t="shared" si="0"/>
        <v>27</v>
      </c>
      <c r="C28" t="str">
        <f ca="1" t="shared" si="1"/>
        <v>D Woods</v>
      </c>
      <c r="D28" s="12">
        <f t="shared" si="2"/>
        <v>1779.8200000000002</v>
      </c>
      <c r="E28" s="14">
        <f t="shared" si="3"/>
        <v>2</v>
      </c>
      <c r="F28" s="11">
        <f ca="1" t="shared" si="4"/>
        <v>0</v>
      </c>
      <c r="G28" s="11">
        <f ca="1" t="shared" si="5"/>
        <v>1000</v>
      </c>
      <c r="H28" s="11">
        <f ca="1" t="shared" si="6"/>
        <v>779.82</v>
      </c>
      <c r="I28" s="11">
        <f ca="1" t="shared" si="7"/>
        <v>0</v>
      </c>
      <c r="J28" s="11">
        <f ca="1" t="shared" si="8"/>
        <v>0</v>
      </c>
      <c r="K28" s="11">
        <f ca="1" t="shared" si="9"/>
        <v>0</v>
      </c>
      <c r="L28" s="11">
        <f ca="1" t="shared" si="10"/>
        <v>0</v>
      </c>
      <c r="M28" s="11">
        <f t="shared" si="11"/>
        <v>1779.8200000000002</v>
      </c>
      <c r="N28" s="11">
        <f t="shared" si="12"/>
        <v>0</v>
      </c>
      <c r="O28" s="12">
        <f t="shared" si="13"/>
        <v>1779.8200000000002</v>
      </c>
      <c r="P28" s="11">
        <f t="shared" si="15"/>
        <v>1160.9999999999995</v>
      </c>
      <c r="R28" s="11">
        <f t="shared" si="14"/>
        <v>889.9100000000001</v>
      </c>
      <c r="S28" s="11"/>
    </row>
    <row r="29" spans="1:19" ht="12.75">
      <c r="A29">
        <f>MATCH(ROW()-1,'2004 League'!AF$3:AF$56,0)+2</f>
        <v>14</v>
      </c>
      <c r="B29" s="8">
        <f ca="1" t="shared" si="0"/>
        <v>28</v>
      </c>
      <c r="C29" t="str">
        <f ca="1" t="shared" si="1"/>
        <v>I Davis</v>
      </c>
      <c r="D29" s="12">
        <f t="shared" si="2"/>
        <v>1634.12</v>
      </c>
      <c r="E29" s="14">
        <f t="shared" si="3"/>
        <v>2</v>
      </c>
      <c r="F29" s="11">
        <f ca="1" t="shared" si="4"/>
        <v>0</v>
      </c>
      <c r="G29" s="11">
        <f ca="1" t="shared" si="5"/>
        <v>750.82</v>
      </c>
      <c r="H29" s="11">
        <f ca="1" t="shared" si="6"/>
        <v>0</v>
      </c>
      <c r="I29" s="11">
        <f ca="1" t="shared" si="7"/>
        <v>0</v>
      </c>
      <c r="J29" s="11">
        <f ca="1" t="shared" si="8"/>
        <v>883.3</v>
      </c>
      <c r="K29" s="11">
        <f ca="1" t="shared" si="9"/>
        <v>0</v>
      </c>
      <c r="L29" s="11">
        <f ca="1" t="shared" si="10"/>
        <v>0</v>
      </c>
      <c r="M29" s="11">
        <f t="shared" si="11"/>
        <v>1634.12</v>
      </c>
      <c r="N29" s="11">
        <f t="shared" si="12"/>
        <v>0</v>
      </c>
      <c r="O29" s="12">
        <f t="shared" si="13"/>
        <v>1634.12</v>
      </c>
      <c r="P29" s="11">
        <f t="shared" si="15"/>
        <v>1306.6999999999998</v>
      </c>
      <c r="R29" s="11">
        <f t="shared" si="14"/>
        <v>817.06</v>
      </c>
      <c r="S29" s="11"/>
    </row>
    <row r="30" spans="1:19" ht="12.75">
      <c r="A30">
        <f>MATCH(ROW()-1,'2004 League'!AF$3:AF$56,0)+2</f>
        <v>31</v>
      </c>
      <c r="B30" s="8">
        <f ca="1" t="shared" si="0"/>
        <v>29</v>
      </c>
      <c r="C30" t="str">
        <f ca="1" t="shared" si="1"/>
        <v>M Lideard</v>
      </c>
      <c r="D30" s="12">
        <f t="shared" si="2"/>
        <v>1603.52</v>
      </c>
      <c r="E30" s="14">
        <f t="shared" si="3"/>
        <v>2</v>
      </c>
      <c r="F30" s="11">
        <f ca="1" t="shared" si="4"/>
        <v>0</v>
      </c>
      <c r="G30" s="11">
        <f ca="1" t="shared" si="5"/>
        <v>834.45</v>
      </c>
      <c r="H30" s="11">
        <f ca="1" t="shared" si="6"/>
        <v>0</v>
      </c>
      <c r="I30" s="11">
        <f ca="1" t="shared" si="7"/>
        <v>0</v>
      </c>
      <c r="J30" s="11">
        <f ca="1" t="shared" si="8"/>
        <v>769.07</v>
      </c>
      <c r="K30" s="11">
        <f ca="1" t="shared" si="9"/>
        <v>0</v>
      </c>
      <c r="L30" s="11">
        <f ca="1" t="shared" si="10"/>
        <v>0</v>
      </c>
      <c r="M30" s="11">
        <f t="shared" si="11"/>
        <v>1603.52</v>
      </c>
      <c r="N30" s="11">
        <f t="shared" si="12"/>
        <v>0</v>
      </c>
      <c r="O30" s="12">
        <f t="shared" si="13"/>
        <v>1603.52</v>
      </c>
      <c r="P30" s="11">
        <f t="shared" si="15"/>
        <v>1337.2999999999997</v>
      </c>
      <c r="R30" s="11">
        <f t="shared" si="14"/>
        <v>801.76</v>
      </c>
      <c r="S30" s="11"/>
    </row>
    <row r="31" spans="1:19" ht="12.75">
      <c r="A31">
        <f>MATCH(ROW()-1,'2004 League'!AF$3:AF$56,0)+2</f>
        <v>29</v>
      </c>
      <c r="B31" s="8">
        <f ca="1" t="shared" si="0"/>
        <v>30</v>
      </c>
      <c r="C31" t="str">
        <f ca="1" t="shared" si="1"/>
        <v>E Jenkins</v>
      </c>
      <c r="D31" s="12">
        <f t="shared" si="2"/>
        <v>1557.07</v>
      </c>
      <c r="E31" s="14">
        <f t="shared" si="3"/>
        <v>2</v>
      </c>
      <c r="F31" s="11">
        <f ca="1" t="shared" si="4"/>
        <v>777.52</v>
      </c>
      <c r="G31" s="11">
        <f ca="1" t="shared" si="5"/>
        <v>0</v>
      </c>
      <c r="H31" s="11">
        <f ca="1" t="shared" si="6"/>
        <v>779.55</v>
      </c>
      <c r="I31" s="11">
        <f ca="1" t="shared" si="7"/>
        <v>0</v>
      </c>
      <c r="J31" s="11">
        <f ca="1" t="shared" si="8"/>
        <v>0</v>
      </c>
      <c r="K31" s="11">
        <f ca="1" t="shared" si="9"/>
        <v>0</v>
      </c>
      <c r="L31" s="11">
        <f ca="1" t="shared" si="10"/>
        <v>0</v>
      </c>
      <c r="M31" s="11">
        <f t="shared" si="11"/>
        <v>1557.07</v>
      </c>
      <c r="N31" s="11">
        <f t="shared" si="12"/>
        <v>0</v>
      </c>
      <c r="O31" s="12">
        <f t="shared" si="13"/>
        <v>1557.07</v>
      </c>
      <c r="P31" s="11">
        <f t="shared" si="15"/>
        <v>1383.7499999999998</v>
      </c>
      <c r="R31" s="11">
        <f t="shared" si="14"/>
        <v>778.535</v>
      </c>
      <c r="S31" s="11"/>
    </row>
    <row r="32" spans="1:19" ht="12.75">
      <c r="A32">
        <f>MATCH(ROW()-1,'2004 League'!AF$3:AF$56,0)+2</f>
        <v>21</v>
      </c>
      <c r="B32" s="8">
        <f ca="1" t="shared" si="0"/>
        <v>31</v>
      </c>
      <c r="C32" t="str">
        <f ca="1" t="shared" si="1"/>
        <v>S Forbes</v>
      </c>
      <c r="D32" s="12">
        <f t="shared" si="2"/>
        <v>1541.28</v>
      </c>
      <c r="E32" s="14">
        <f t="shared" si="3"/>
        <v>2</v>
      </c>
      <c r="F32" s="11">
        <f ca="1" t="shared" si="4"/>
        <v>0</v>
      </c>
      <c r="G32" s="11">
        <f ca="1" t="shared" si="5"/>
        <v>727.27</v>
      </c>
      <c r="H32" s="11">
        <f ca="1" t="shared" si="6"/>
        <v>814.01</v>
      </c>
      <c r="I32" s="11">
        <f ca="1" t="shared" si="7"/>
        <v>0</v>
      </c>
      <c r="J32" s="11">
        <f ca="1" t="shared" si="8"/>
        <v>0</v>
      </c>
      <c r="K32" s="11">
        <f ca="1" t="shared" si="9"/>
        <v>0</v>
      </c>
      <c r="L32" s="11">
        <f ca="1" t="shared" si="10"/>
        <v>0</v>
      </c>
      <c r="M32" s="11">
        <f t="shared" si="11"/>
        <v>1541.28</v>
      </c>
      <c r="N32" s="11">
        <f t="shared" si="12"/>
        <v>0</v>
      </c>
      <c r="O32" s="12">
        <f t="shared" si="13"/>
        <v>1541.28</v>
      </c>
      <c r="P32" s="11">
        <f t="shared" si="15"/>
        <v>1399.5399999999997</v>
      </c>
      <c r="R32" s="11">
        <f t="shared" si="14"/>
        <v>770.64</v>
      </c>
      <c r="S32" s="11"/>
    </row>
    <row r="33" spans="1:19" ht="12.75">
      <c r="A33">
        <f>MATCH(ROW()-1,'2004 League'!AF$3:AF$56,0)+2</f>
        <v>50</v>
      </c>
      <c r="B33" s="8">
        <f ca="1" t="shared" si="0"/>
        <v>32</v>
      </c>
      <c r="C33" t="str">
        <f ca="1" t="shared" si="1"/>
        <v>P Stabley</v>
      </c>
      <c r="D33" s="12">
        <f t="shared" si="2"/>
        <v>1021.1800000000001</v>
      </c>
      <c r="E33" s="14">
        <f t="shared" si="3"/>
        <v>2</v>
      </c>
      <c r="F33" s="11">
        <f ca="1" t="shared" si="4"/>
        <v>841.49</v>
      </c>
      <c r="G33" s="11">
        <f ca="1" t="shared" si="5"/>
        <v>0</v>
      </c>
      <c r="H33" s="11">
        <f ca="1" t="shared" si="6"/>
        <v>0</v>
      </c>
      <c r="I33" s="11">
        <f ca="1" t="shared" si="7"/>
        <v>0</v>
      </c>
      <c r="J33" s="11">
        <f ca="1" t="shared" si="8"/>
        <v>179.69</v>
      </c>
      <c r="K33" s="11">
        <f ca="1" t="shared" si="9"/>
        <v>0</v>
      </c>
      <c r="L33" s="11">
        <f ca="1" t="shared" si="10"/>
        <v>0</v>
      </c>
      <c r="M33" s="11">
        <f t="shared" si="11"/>
        <v>1021.1800000000001</v>
      </c>
      <c r="N33" s="11">
        <f t="shared" si="12"/>
        <v>0</v>
      </c>
      <c r="O33" s="12">
        <f t="shared" si="13"/>
        <v>1021.1800000000001</v>
      </c>
      <c r="P33" s="11">
        <f t="shared" si="15"/>
        <v>1919.6399999999996</v>
      </c>
      <c r="R33" s="11">
        <f t="shared" si="14"/>
        <v>510.59000000000003</v>
      </c>
      <c r="S33" s="11"/>
    </row>
    <row r="34" spans="1:19" ht="12.75">
      <c r="A34">
        <f>MATCH(ROW()-1,'2004 League'!AF$3:AF$56,0)+2</f>
        <v>25</v>
      </c>
      <c r="B34" s="8">
        <f ca="1" t="shared" si="0"/>
        <v>33</v>
      </c>
      <c r="C34" t="str">
        <f ca="1" t="shared" si="1"/>
        <v>C Gray</v>
      </c>
      <c r="D34" s="12">
        <f t="shared" si="2"/>
        <v>969.38</v>
      </c>
      <c r="E34" s="14">
        <f t="shared" si="3"/>
        <v>1</v>
      </c>
      <c r="F34" s="11">
        <f ca="1" t="shared" si="4"/>
        <v>0</v>
      </c>
      <c r="G34" s="11">
        <f ca="1" t="shared" si="5"/>
        <v>0</v>
      </c>
      <c r="H34" s="11">
        <f ca="1" t="shared" si="6"/>
        <v>969.38</v>
      </c>
      <c r="I34" s="11">
        <f ca="1" t="shared" si="7"/>
        <v>0</v>
      </c>
      <c r="J34" s="11">
        <f ca="1" t="shared" si="8"/>
        <v>0</v>
      </c>
      <c r="K34" s="11">
        <f ca="1" t="shared" si="9"/>
        <v>0</v>
      </c>
      <c r="L34" s="11">
        <f ca="1" t="shared" si="10"/>
        <v>0</v>
      </c>
      <c r="M34" s="11">
        <f t="shared" si="11"/>
        <v>969.38</v>
      </c>
      <c r="N34" s="11">
        <f t="shared" si="12"/>
        <v>0</v>
      </c>
      <c r="O34" s="12">
        <f t="shared" si="13"/>
        <v>969.38</v>
      </c>
      <c r="P34" s="11">
        <f t="shared" si="15"/>
        <v>1971.4399999999996</v>
      </c>
      <c r="R34" s="11">
        <f t="shared" si="14"/>
        <v>969.38</v>
      </c>
      <c r="S34" s="11"/>
    </row>
    <row r="35" spans="1:19" ht="12.75">
      <c r="A35">
        <f>MATCH(ROW()-1,'2004 League'!AF$3:AF$56,0)+2</f>
        <v>8</v>
      </c>
      <c r="B35" s="8">
        <f ca="1" t="shared" si="0"/>
        <v>34</v>
      </c>
      <c r="C35" t="str">
        <f ca="1" t="shared" si="1"/>
        <v>F Biggin</v>
      </c>
      <c r="D35" s="12">
        <f t="shared" si="2"/>
        <v>949.89</v>
      </c>
      <c r="E35" s="14">
        <f t="shared" si="3"/>
        <v>1</v>
      </c>
      <c r="F35" s="11">
        <f ca="1" t="shared" si="4"/>
        <v>0</v>
      </c>
      <c r="G35" s="11">
        <f ca="1" t="shared" si="5"/>
        <v>949.89</v>
      </c>
      <c r="H35" s="11">
        <f ca="1" t="shared" si="6"/>
        <v>0</v>
      </c>
      <c r="I35" s="11">
        <f ca="1" t="shared" si="7"/>
        <v>0</v>
      </c>
      <c r="J35" s="11">
        <f ca="1" t="shared" si="8"/>
        <v>0</v>
      </c>
      <c r="K35" s="11">
        <f ca="1" t="shared" si="9"/>
        <v>0</v>
      </c>
      <c r="L35" s="11">
        <f ca="1" t="shared" si="10"/>
        <v>0</v>
      </c>
      <c r="M35" s="11">
        <f t="shared" si="11"/>
        <v>949.89</v>
      </c>
      <c r="N35" s="11">
        <f t="shared" si="12"/>
        <v>0</v>
      </c>
      <c r="O35" s="12">
        <f t="shared" si="13"/>
        <v>949.89</v>
      </c>
      <c r="P35" s="11">
        <f t="shared" si="15"/>
        <v>1990.9299999999998</v>
      </c>
      <c r="R35" s="11">
        <f t="shared" si="14"/>
        <v>949.89</v>
      </c>
      <c r="S35" s="11"/>
    </row>
    <row r="36" spans="1:19" ht="12.75">
      <c r="A36">
        <f>MATCH(ROW()-1,'2004 League'!AF$3:AF$56,0)+2</f>
        <v>13</v>
      </c>
      <c r="B36" s="8">
        <f ca="1" t="shared" si="0"/>
        <v>35</v>
      </c>
      <c r="C36" t="str">
        <f ca="1" t="shared" si="1"/>
        <v>G Dakin</v>
      </c>
      <c r="D36" s="12">
        <f t="shared" si="2"/>
        <v>938.53</v>
      </c>
      <c r="E36" s="14">
        <f t="shared" si="3"/>
        <v>1</v>
      </c>
      <c r="F36" s="11">
        <f ca="1" t="shared" si="4"/>
        <v>0</v>
      </c>
      <c r="G36" s="11">
        <f ca="1" t="shared" si="5"/>
        <v>938.53</v>
      </c>
      <c r="H36" s="11">
        <f ca="1" t="shared" si="6"/>
        <v>0</v>
      </c>
      <c r="I36" s="11">
        <f ca="1" t="shared" si="7"/>
        <v>0</v>
      </c>
      <c r="J36" s="11">
        <f ca="1" t="shared" si="8"/>
        <v>0</v>
      </c>
      <c r="K36" s="11">
        <f ca="1" t="shared" si="9"/>
        <v>0</v>
      </c>
      <c r="L36" s="11">
        <f ca="1" t="shared" si="10"/>
        <v>0</v>
      </c>
      <c r="M36" s="11">
        <f t="shared" si="11"/>
        <v>938.53</v>
      </c>
      <c r="N36" s="11">
        <f t="shared" si="12"/>
        <v>0</v>
      </c>
      <c r="O36" s="12">
        <f t="shared" si="13"/>
        <v>938.53</v>
      </c>
      <c r="P36" s="11">
        <f t="shared" si="15"/>
        <v>2002.2899999999997</v>
      </c>
      <c r="R36" s="11">
        <f t="shared" si="14"/>
        <v>938.53</v>
      </c>
      <c r="S36" s="11"/>
    </row>
    <row r="37" spans="1:19" ht="12.75">
      <c r="A37">
        <f>MATCH(ROW()-1,'2004 League'!AF$3:AF$56,0)+2</f>
        <v>39</v>
      </c>
      <c r="B37" s="8">
        <f ca="1" t="shared" si="0"/>
        <v>36</v>
      </c>
      <c r="C37" t="str">
        <f ca="1" t="shared" si="1"/>
        <v>K Pashley</v>
      </c>
      <c r="D37" s="12">
        <f t="shared" si="2"/>
        <v>934.99</v>
      </c>
      <c r="E37" s="14">
        <f t="shared" si="3"/>
        <v>1</v>
      </c>
      <c r="F37" s="11">
        <f ca="1" t="shared" si="4"/>
        <v>0</v>
      </c>
      <c r="G37" s="11">
        <f ca="1" t="shared" si="5"/>
        <v>0</v>
      </c>
      <c r="H37" s="11">
        <f ca="1" t="shared" si="6"/>
        <v>934.99</v>
      </c>
      <c r="I37" s="11">
        <f ca="1" t="shared" si="7"/>
        <v>0</v>
      </c>
      <c r="J37" s="11">
        <f ca="1" t="shared" si="8"/>
        <v>0</v>
      </c>
      <c r="K37" s="11">
        <f ca="1" t="shared" si="9"/>
        <v>0</v>
      </c>
      <c r="L37" s="11">
        <f ca="1" t="shared" si="10"/>
        <v>0</v>
      </c>
      <c r="M37" s="11">
        <f t="shared" si="11"/>
        <v>934.99</v>
      </c>
      <c r="N37" s="11">
        <f t="shared" si="12"/>
        <v>0</v>
      </c>
      <c r="O37" s="12">
        <f t="shared" si="13"/>
        <v>934.99</v>
      </c>
      <c r="P37" s="11">
        <f t="shared" si="15"/>
        <v>2005.8299999999997</v>
      </c>
      <c r="R37" s="11">
        <f t="shared" si="14"/>
        <v>934.99</v>
      </c>
      <c r="S37" s="11"/>
    </row>
    <row r="38" spans="1:19" ht="12.75">
      <c r="A38">
        <f>MATCH(ROW()-1,'2004 League'!AF$3:AF$56,0)+2</f>
        <v>41</v>
      </c>
      <c r="B38" s="8">
        <f ca="1" t="shared" si="0"/>
        <v>37</v>
      </c>
      <c r="C38" t="str">
        <f ca="1" t="shared" si="1"/>
        <v>J Perrot</v>
      </c>
      <c r="D38" s="12">
        <f t="shared" si="2"/>
        <v>911.36</v>
      </c>
      <c r="E38" s="14">
        <f t="shared" si="3"/>
        <v>1</v>
      </c>
      <c r="F38" s="11">
        <f ca="1" t="shared" si="4"/>
        <v>0</v>
      </c>
      <c r="G38" s="11">
        <f ca="1" t="shared" si="5"/>
        <v>0</v>
      </c>
      <c r="H38" s="11">
        <f ca="1" t="shared" si="6"/>
        <v>911.36</v>
      </c>
      <c r="I38" s="11">
        <f ca="1" t="shared" si="7"/>
        <v>0</v>
      </c>
      <c r="J38" s="11">
        <f ca="1" t="shared" si="8"/>
        <v>0</v>
      </c>
      <c r="K38" s="11">
        <f ca="1" t="shared" si="9"/>
        <v>0</v>
      </c>
      <c r="L38" s="11">
        <f ca="1" t="shared" si="10"/>
        <v>0</v>
      </c>
      <c r="M38" s="11">
        <f t="shared" si="11"/>
        <v>911.36</v>
      </c>
      <c r="N38" s="11">
        <f t="shared" si="12"/>
        <v>0</v>
      </c>
      <c r="O38" s="12">
        <f t="shared" si="13"/>
        <v>911.36</v>
      </c>
      <c r="P38" s="11">
        <f t="shared" si="15"/>
        <v>2029.4599999999996</v>
      </c>
      <c r="R38" s="11">
        <f t="shared" si="14"/>
        <v>911.36</v>
      </c>
      <c r="S38" s="11"/>
    </row>
    <row r="39" spans="1:19" ht="12.75">
      <c r="A39">
        <f>MATCH(ROW()-1,'2004 League'!AF$3:AF$56,0)+2</f>
        <v>27</v>
      </c>
      <c r="B39" s="8">
        <f ca="1" t="shared" si="0"/>
        <v>38</v>
      </c>
      <c r="C39" t="str">
        <f ca="1" t="shared" si="1"/>
        <v>G Harrison</v>
      </c>
      <c r="D39" s="12">
        <f t="shared" si="2"/>
        <v>867.99</v>
      </c>
      <c r="E39" s="14">
        <f t="shared" si="3"/>
        <v>1</v>
      </c>
      <c r="F39" s="11">
        <f ca="1" t="shared" si="4"/>
        <v>0</v>
      </c>
      <c r="G39" s="11">
        <f ca="1" t="shared" si="5"/>
        <v>0</v>
      </c>
      <c r="H39" s="11">
        <f ca="1" t="shared" si="6"/>
        <v>867.99</v>
      </c>
      <c r="I39" s="11">
        <f ca="1" t="shared" si="7"/>
        <v>0</v>
      </c>
      <c r="J39" s="11">
        <f ca="1" t="shared" si="8"/>
        <v>0</v>
      </c>
      <c r="K39" s="11">
        <f ca="1" t="shared" si="9"/>
        <v>0</v>
      </c>
      <c r="L39" s="11">
        <f ca="1" t="shared" si="10"/>
        <v>0</v>
      </c>
      <c r="M39" s="11">
        <f t="shared" si="11"/>
        <v>867.99</v>
      </c>
      <c r="N39" s="11">
        <f t="shared" si="12"/>
        <v>0</v>
      </c>
      <c r="O39" s="12">
        <f t="shared" si="13"/>
        <v>867.99</v>
      </c>
      <c r="P39" s="11">
        <f t="shared" si="15"/>
        <v>2072.83</v>
      </c>
      <c r="R39" s="11">
        <f t="shared" si="14"/>
        <v>867.99</v>
      </c>
      <c r="S39" s="11"/>
    </row>
    <row r="40" spans="1:19" ht="12.75">
      <c r="A40">
        <f>MATCH(ROW()-1,'2004 League'!AF$3:AF$56,0)+2</f>
        <v>34</v>
      </c>
      <c r="B40" s="8">
        <f ca="1" t="shared" si="0"/>
        <v>39</v>
      </c>
      <c r="C40" t="str">
        <f ca="1" t="shared" si="1"/>
        <v>J McCurdy</v>
      </c>
      <c r="D40" s="12">
        <f t="shared" si="2"/>
        <v>863.75</v>
      </c>
      <c r="E40" s="14">
        <f t="shared" si="3"/>
        <v>1</v>
      </c>
      <c r="F40" s="11">
        <f ca="1" t="shared" si="4"/>
        <v>0</v>
      </c>
      <c r="G40" s="11">
        <f ca="1" t="shared" si="5"/>
        <v>863.75</v>
      </c>
      <c r="H40" s="11">
        <f ca="1" t="shared" si="6"/>
        <v>0</v>
      </c>
      <c r="I40" s="11">
        <f ca="1" t="shared" si="7"/>
        <v>0</v>
      </c>
      <c r="J40" s="11">
        <f ca="1" t="shared" si="8"/>
        <v>0</v>
      </c>
      <c r="K40" s="11">
        <f ca="1" t="shared" si="9"/>
        <v>0</v>
      </c>
      <c r="L40" s="11">
        <f ca="1" t="shared" si="10"/>
        <v>0</v>
      </c>
      <c r="M40" s="11">
        <f t="shared" si="11"/>
        <v>863.75</v>
      </c>
      <c r="N40" s="11">
        <f t="shared" si="12"/>
        <v>0</v>
      </c>
      <c r="O40" s="12">
        <f t="shared" si="13"/>
        <v>863.75</v>
      </c>
      <c r="P40" s="11">
        <f t="shared" si="15"/>
        <v>2077.0699999999997</v>
      </c>
      <c r="R40" s="11">
        <f t="shared" si="14"/>
        <v>863.75</v>
      </c>
      <c r="S40" s="11"/>
    </row>
    <row r="41" spans="1:19" ht="12.75">
      <c r="A41">
        <f>MATCH(ROW()-1,'2004 League'!AF$3:AF$56,0)+2</f>
        <v>22</v>
      </c>
      <c r="B41" s="8">
        <f ca="1" t="shared" si="0"/>
        <v>40</v>
      </c>
      <c r="C41" t="str">
        <f ca="1" t="shared" si="1"/>
        <v>P Fram</v>
      </c>
      <c r="D41" s="12">
        <f t="shared" si="2"/>
        <v>839.98</v>
      </c>
      <c r="E41" s="14">
        <f t="shared" si="3"/>
        <v>1</v>
      </c>
      <c r="F41" s="11">
        <f ca="1" t="shared" si="4"/>
        <v>0</v>
      </c>
      <c r="G41" s="11">
        <f ca="1" t="shared" si="5"/>
        <v>0</v>
      </c>
      <c r="H41" s="11">
        <f ca="1" t="shared" si="6"/>
        <v>0</v>
      </c>
      <c r="I41" s="11">
        <f ca="1" t="shared" si="7"/>
        <v>0</v>
      </c>
      <c r="J41" s="11">
        <f ca="1" t="shared" si="8"/>
        <v>839.98</v>
      </c>
      <c r="K41" s="11">
        <f ca="1" t="shared" si="9"/>
        <v>0</v>
      </c>
      <c r="L41" s="11">
        <f ca="1" t="shared" si="10"/>
        <v>0</v>
      </c>
      <c r="M41" s="11">
        <f t="shared" si="11"/>
        <v>839.98</v>
      </c>
      <c r="N41" s="11">
        <f t="shared" si="12"/>
        <v>0</v>
      </c>
      <c r="O41" s="12">
        <f t="shared" si="13"/>
        <v>839.98</v>
      </c>
      <c r="P41" s="11">
        <f t="shared" si="15"/>
        <v>2100.8399999999997</v>
      </c>
      <c r="R41" s="11">
        <f t="shared" si="14"/>
        <v>839.98</v>
      </c>
      <c r="S41" s="11"/>
    </row>
    <row r="42" spans="1:19" ht="12.75">
      <c r="A42">
        <f>MATCH(ROW()-1,'2004 League'!AF$3:AF$56,0)+2</f>
        <v>11</v>
      </c>
      <c r="B42" s="8">
        <f ca="1" t="shared" si="0"/>
        <v>41</v>
      </c>
      <c r="C42" t="str">
        <f ca="1" t="shared" si="1"/>
        <v>N Canteiro</v>
      </c>
      <c r="D42" s="12">
        <f t="shared" si="2"/>
        <v>838.41</v>
      </c>
      <c r="E42" s="14">
        <f t="shared" si="3"/>
        <v>1</v>
      </c>
      <c r="F42" s="11">
        <f ca="1" t="shared" si="4"/>
        <v>0</v>
      </c>
      <c r="G42" s="11">
        <f ca="1" t="shared" si="5"/>
        <v>0</v>
      </c>
      <c r="H42" s="11">
        <f ca="1" t="shared" si="6"/>
        <v>838.41</v>
      </c>
      <c r="I42" s="11">
        <f ca="1" t="shared" si="7"/>
        <v>0</v>
      </c>
      <c r="J42" s="11">
        <f ca="1" t="shared" si="8"/>
        <v>0</v>
      </c>
      <c r="K42" s="11">
        <f ca="1" t="shared" si="9"/>
        <v>0</v>
      </c>
      <c r="L42" s="11">
        <f ca="1" t="shared" si="10"/>
        <v>0</v>
      </c>
      <c r="M42" s="11">
        <f t="shared" si="11"/>
        <v>838.41</v>
      </c>
      <c r="N42" s="11">
        <f t="shared" si="12"/>
        <v>0</v>
      </c>
      <c r="O42" s="12">
        <f t="shared" si="13"/>
        <v>838.41</v>
      </c>
      <c r="P42" s="11">
        <f t="shared" si="15"/>
        <v>2102.41</v>
      </c>
      <c r="R42" s="11">
        <f t="shared" si="14"/>
        <v>838.41</v>
      </c>
      <c r="S42" s="11"/>
    </row>
    <row r="43" spans="1:19" ht="12.75">
      <c r="A43">
        <f>MATCH(ROW()-1,'2004 League'!AF$3:AF$56,0)+2</f>
        <v>45</v>
      </c>
      <c r="B43" s="8">
        <f ca="1" t="shared" si="0"/>
        <v>42</v>
      </c>
      <c r="C43" t="str">
        <f ca="1" t="shared" si="1"/>
        <v>S Ravenscroft</v>
      </c>
      <c r="D43" s="12">
        <f t="shared" si="2"/>
        <v>833.9</v>
      </c>
      <c r="E43" s="14">
        <f t="shared" si="3"/>
        <v>1</v>
      </c>
      <c r="F43" s="11">
        <f ca="1" t="shared" si="4"/>
        <v>0</v>
      </c>
      <c r="G43" s="11">
        <f ca="1" t="shared" si="5"/>
        <v>833.9</v>
      </c>
      <c r="H43" s="11">
        <f ca="1" t="shared" si="6"/>
        <v>0</v>
      </c>
      <c r="I43" s="11">
        <f ca="1" t="shared" si="7"/>
        <v>0</v>
      </c>
      <c r="J43" s="11">
        <f ca="1" t="shared" si="8"/>
        <v>0</v>
      </c>
      <c r="K43" s="11">
        <f ca="1" t="shared" si="9"/>
        <v>0</v>
      </c>
      <c r="L43" s="11">
        <f ca="1" t="shared" si="10"/>
        <v>0</v>
      </c>
      <c r="M43" s="11">
        <f t="shared" si="11"/>
        <v>833.9</v>
      </c>
      <c r="N43" s="11">
        <f t="shared" si="12"/>
        <v>0</v>
      </c>
      <c r="O43" s="12">
        <f t="shared" si="13"/>
        <v>833.9</v>
      </c>
      <c r="P43" s="11">
        <f t="shared" si="15"/>
        <v>2106.9199999999996</v>
      </c>
      <c r="R43" s="11">
        <f t="shared" si="14"/>
        <v>833.9</v>
      </c>
      <c r="S43" s="11"/>
    </row>
    <row r="44" spans="1:19" ht="12.75">
      <c r="A44">
        <f>MATCH(ROW()-1,'2004 League'!AF$3:AF$56,0)+2</f>
        <v>53</v>
      </c>
      <c r="B44" s="8">
        <f ca="1" t="shared" si="0"/>
        <v>43</v>
      </c>
      <c r="C44" t="str">
        <f ca="1" t="shared" si="1"/>
        <v>I Wholey</v>
      </c>
      <c r="D44" s="12">
        <f t="shared" si="2"/>
        <v>823.59</v>
      </c>
      <c r="E44" s="14">
        <f t="shared" si="3"/>
        <v>1</v>
      </c>
      <c r="F44" s="11">
        <f ca="1" t="shared" si="4"/>
        <v>0</v>
      </c>
      <c r="G44" s="11">
        <f ca="1" t="shared" si="5"/>
        <v>0</v>
      </c>
      <c r="H44" s="11">
        <f ca="1" t="shared" si="6"/>
        <v>823.59</v>
      </c>
      <c r="I44" s="11">
        <f ca="1" t="shared" si="7"/>
        <v>0</v>
      </c>
      <c r="J44" s="11">
        <f ca="1" t="shared" si="8"/>
        <v>0</v>
      </c>
      <c r="K44" s="11">
        <f ca="1" t="shared" si="9"/>
        <v>0</v>
      </c>
      <c r="L44" s="11">
        <f ca="1" t="shared" si="10"/>
        <v>0</v>
      </c>
      <c r="M44" s="11">
        <f t="shared" si="11"/>
        <v>823.59</v>
      </c>
      <c r="N44" s="11">
        <f t="shared" si="12"/>
        <v>0</v>
      </c>
      <c r="O44" s="12">
        <f t="shared" si="13"/>
        <v>823.59</v>
      </c>
      <c r="P44" s="11">
        <f t="shared" si="15"/>
        <v>2117.2299999999996</v>
      </c>
      <c r="R44" s="11">
        <f t="shared" si="14"/>
        <v>823.59</v>
      </c>
      <c r="S44" s="11"/>
    </row>
    <row r="45" spans="1:19" ht="12.75">
      <c r="A45">
        <f>MATCH(ROW()-1,'2004 League'!AF$3:AF$56,0)+2</f>
        <v>9</v>
      </c>
      <c r="B45" s="8">
        <f ca="1" t="shared" si="0"/>
        <v>44</v>
      </c>
      <c r="C45" t="str">
        <f ca="1" t="shared" si="1"/>
        <v>R Blake</v>
      </c>
      <c r="D45" s="12">
        <f t="shared" si="2"/>
        <v>815.7</v>
      </c>
      <c r="E45" s="14">
        <f t="shared" si="3"/>
        <v>1</v>
      </c>
      <c r="F45" s="11">
        <f ca="1" t="shared" si="4"/>
        <v>0</v>
      </c>
      <c r="G45" s="11">
        <f ca="1" t="shared" si="5"/>
        <v>0</v>
      </c>
      <c r="H45" s="11">
        <f ca="1" t="shared" si="6"/>
        <v>815.7</v>
      </c>
      <c r="I45" s="11">
        <f ca="1" t="shared" si="7"/>
        <v>0</v>
      </c>
      <c r="J45" s="11">
        <f ca="1" t="shared" si="8"/>
        <v>0</v>
      </c>
      <c r="K45" s="11">
        <f ca="1" t="shared" si="9"/>
        <v>0</v>
      </c>
      <c r="L45" s="11">
        <f ca="1" t="shared" si="10"/>
        <v>0</v>
      </c>
      <c r="M45" s="11">
        <f t="shared" si="11"/>
        <v>815.7</v>
      </c>
      <c r="N45" s="11">
        <f t="shared" si="12"/>
        <v>0</v>
      </c>
      <c r="O45" s="12">
        <f t="shared" si="13"/>
        <v>815.7</v>
      </c>
      <c r="P45" s="11">
        <f t="shared" si="15"/>
        <v>2125.12</v>
      </c>
      <c r="R45" s="11">
        <f t="shared" si="14"/>
        <v>815.7</v>
      </c>
      <c r="S45" s="11"/>
    </row>
    <row r="46" spans="1:19" ht="12.75">
      <c r="A46">
        <f>MATCH(ROW()-1,'2004 League'!AF$3:AF$56,0)+2</f>
        <v>46</v>
      </c>
      <c r="B46" s="8">
        <f ca="1" t="shared" si="0"/>
        <v>45</v>
      </c>
      <c r="C46" t="str">
        <f ca="1" t="shared" si="1"/>
        <v>M Redsell</v>
      </c>
      <c r="D46" s="12">
        <f t="shared" si="2"/>
        <v>809.94</v>
      </c>
      <c r="E46" s="14">
        <f t="shared" si="3"/>
        <v>1</v>
      </c>
      <c r="F46" s="11">
        <f ca="1" t="shared" si="4"/>
        <v>0</v>
      </c>
      <c r="G46" s="11">
        <f ca="1" t="shared" si="5"/>
        <v>0</v>
      </c>
      <c r="H46" s="11">
        <f ca="1" t="shared" si="6"/>
        <v>0</v>
      </c>
      <c r="I46" s="11">
        <f ca="1" t="shared" si="7"/>
        <v>0</v>
      </c>
      <c r="J46" s="11">
        <f ca="1" t="shared" si="8"/>
        <v>809.94</v>
      </c>
      <c r="K46" s="11">
        <f ca="1" t="shared" si="9"/>
        <v>0</v>
      </c>
      <c r="L46" s="11">
        <f ca="1" t="shared" si="10"/>
        <v>0</v>
      </c>
      <c r="M46" s="11">
        <f t="shared" si="11"/>
        <v>809.94</v>
      </c>
      <c r="N46" s="11">
        <f t="shared" si="12"/>
        <v>0</v>
      </c>
      <c r="O46" s="12">
        <f t="shared" si="13"/>
        <v>809.94</v>
      </c>
      <c r="P46" s="11">
        <f t="shared" si="15"/>
        <v>2130.8799999999997</v>
      </c>
      <c r="R46" s="11">
        <f t="shared" si="14"/>
        <v>809.94</v>
      </c>
      <c r="S46" s="11"/>
    </row>
    <row r="47" spans="1:19" ht="12.75">
      <c r="A47">
        <f>MATCH(ROW()-1,'2004 League'!AF$3:AF$56,0)+2</f>
        <v>49</v>
      </c>
      <c r="B47" s="8">
        <f ca="1" t="shared" si="0"/>
        <v>46</v>
      </c>
      <c r="C47" t="str">
        <f ca="1" t="shared" si="1"/>
        <v>A Stringer</v>
      </c>
      <c r="D47" s="12">
        <f t="shared" si="2"/>
        <v>799.91</v>
      </c>
      <c r="E47" s="14">
        <f t="shared" si="3"/>
        <v>1</v>
      </c>
      <c r="F47" s="11">
        <f ca="1" t="shared" si="4"/>
        <v>0</v>
      </c>
      <c r="G47" s="11">
        <f ca="1" t="shared" si="5"/>
        <v>0</v>
      </c>
      <c r="H47" s="11">
        <f ca="1" t="shared" si="6"/>
        <v>799.91</v>
      </c>
      <c r="I47" s="11">
        <f ca="1" t="shared" si="7"/>
        <v>0</v>
      </c>
      <c r="J47" s="11">
        <f ca="1" t="shared" si="8"/>
        <v>0</v>
      </c>
      <c r="K47" s="11">
        <f ca="1" t="shared" si="9"/>
        <v>0</v>
      </c>
      <c r="L47" s="11">
        <f ca="1" t="shared" si="10"/>
        <v>0</v>
      </c>
      <c r="M47" s="11">
        <f t="shared" si="11"/>
        <v>799.91</v>
      </c>
      <c r="N47" s="11">
        <f t="shared" si="12"/>
        <v>0</v>
      </c>
      <c r="O47" s="12">
        <f t="shared" si="13"/>
        <v>799.91</v>
      </c>
      <c r="P47" s="11">
        <f t="shared" si="15"/>
        <v>2140.91</v>
      </c>
      <c r="R47" s="11">
        <f t="shared" si="14"/>
        <v>799.91</v>
      </c>
      <c r="S47" s="11"/>
    </row>
    <row r="48" spans="1:19" ht="12.75">
      <c r="A48">
        <f>MATCH(ROW()-1,'2004 League'!AF$3:AF$56,0)+2</f>
        <v>30</v>
      </c>
      <c r="B48" s="8">
        <f ca="1" t="shared" si="0"/>
        <v>47</v>
      </c>
      <c r="C48" t="str">
        <f ca="1" t="shared" si="1"/>
        <v>O Jones</v>
      </c>
      <c r="D48" s="12">
        <f t="shared" si="2"/>
        <v>779.65</v>
      </c>
      <c r="E48" s="14">
        <f t="shared" si="3"/>
        <v>1</v>
      </c>
      <c r="F48" s="11">
        <f ca="1" t="shared" si="4"/>
        <v>0</v>
      </c>
      <c r="G48" s="11">
        <f ca="1" t="shared" si="5"/>
        <v>779.65</v>
      </c>
      <c r="H48" s="11">
        <f ca="1" t="shared" si="6"/>
        <v>0</v>
      </c>
      <c r="I48" s="11">
        <f ca="1" t="shared" si="7"/>
        <v>0</v>
      </c>
      <c r="J48" s="11">
        <f ca="1" t="shared" si="8"/>
        <v>0</v>
      </c>
      <c r="K48" s="11">
        <f ca="1" t="shared" si="9"/>
        <v>0</v>
      </c>
      <c r="L48" s="11">
        <f ca="1" t="shared" si="10"/>
        <v>0</v>
      </c>
      <c r="M48" s="11">
        <f t="shared" si="11"/>
        <v>779.65</v>
      </c>
      <c r="N48" s="11">
        <f t="shared" si="12"/>
        <v>0</v>
      </c>
      <c r="O48" s="12">
        <f t="shared" si="13"/>
        <v>779.65</v>
      </c>
      <c r="P48" s="11">
        <f t="shared" si="15"/>
        <v>2161.1699999999996</v>
      </c>
      <c r="R48" s="11">
        <f t="shared" si="14"/>
        <v>779.65</v>
      </c>
      <c r="S48" s="11"/>
    </row>
    <row r="49" spans="1:19" ht="12.75">
      <c r="A49">
        <f>MATCH(ROW()-1,'2004 League'!AF$3:AF$56,0)+2</f>
        <v>16</v>
      </c>
      <c r="B49" s="8">
        <f ca="1" t="shared" si="0"/>
        <v>48</v>
      </c>
      <c r="C49" t="str">
        <f ca="1" t="shared" si="1"/>
        <v>V Eldrige</v>
      </c>
      <c r="D49" s="12">
        <f t="shared" si="2"/>
        <v>775.16</v>
      </c>
      <c r="E49" s="14">
        <f t="shared" si="3"/>
        <v>1</v>
      </c>
      <c r="F49" s="11">
        <f ca="1" t="shared" si="4"/>
        <v>0</v>
      </c>
      <c r="G49" s="11">
        <f ca="1" t="shared" si="5"/>
        <v>0</v>
      </c>
      <c r="H49" s="11">
        <f ca="1" t="shared" si="6"/>
        <v>0</v>
      </c>
      <c r="I49" s="11">
        <f ca="1" t="shared" si="7"/>
        <v>0</v>
      </c>
      <c r="J49" s="11">
        <f ca="1" t="shared" si="8"/>
        <v>775.16</v>
      </c>
      <c r="K49" s="11">
        <f ca="1" t="shared" si="9"/>
        <v>0</v>
      </c>
      <c r="L49" s="11">
        <f ca="1" t="shared" si="10"/>
        <v>0</v>
      </c>
      <c r="M49" s="11">
        <f t="shared" si="11"/>
        <v>775.16</v>
      </c>
      <c r="N49" s="11">
        <f t="shared" si="12"/>
        <v>0</v>
      </c>
      <c r="O49" s="12">
        <f t="shared" si="13"/>
        <v>775.16</v>
      </c>
      <c r="P49" s="11">
        <f t="shared" si="15"/>
        <v>2165.66</v>
      </c>
      <c r="R49" s="11">
        <f t="shared" si="14"/>
        <v>775.16</v>
      </c>
      <c r="S49" s="11"/>
    </row>
    <row r="50" spans="1:19" ht="12.75">
      <c r="A50">
        <f>MATCH(ROW()-1,'2004 League'!AF$3:AF$56,0)+2</f>
        <v>10</v>
      </c>
      <c r="B50" s="8">
        <f ca="1" t="shared" si="0"/>
        <v>49</v>
      </c>
      <c r="C50" t="str">
        <f ca="1" t="shared" si="16" ref="C50:C55">INDIRECT("'2004 League'!"&amp;"B"&amp;A50,TRUE)&amp;" "&amp;INDIRECT("'2004 League'!"&amp;"A"&amp;A50,TRUE)</f>
        <v>G Bourely</v>
      </c>
      <c r="D50" s="12">
        <f t="shared" si="2"/>
        <v>771.19</v>
      </c>
      <c r="E50" s="14">
        <f t="shared" si="3"/>
        <v>1</v>
      </c>
      <c r="F50" s="11">
        <f aca="true" ca="1" t="shared" si="17" ref="F50:F55">IF(INDIRECT("'2004 League'!"&amp;"E"&amp;A50,TRUE)&lt;&gt;0,INDIRECT("'2004 League'!"&amp;"E"&amp;A50,TRUE),0)</f>
        <v>0</v>
      </c>
      <c r="G50" s="11">
        <f aca="true" ca="1" t="shared" si="18" ref="G50:G55">IF(INDIRECT("'2004 League'!"&amp;"H"&amp;A50,TRUE)&lt;&gt;0,INDIRECT("'2004 League'!"&amp;"H"&amp;A50,TRUE),0)</f>
        <v>0</v>
      </c>
      <c r="H50" s="11">
        <f aca="true" ca="1" t="shared" si="19" ref="H50:H55">IF(INDIRECT("'2004 League'!"&amp;"K"&amp;A50,TRUE)&lt;&gt;0,INDIRECT("'2004 League'!"&amp;"K"&amp;A50,TRUE),0)</f>
        <v>0</v>
      </c>
      <c r="I50" s="11">
        <f aca="true" ca="1" t="shared" si="20" ref="I50:I55">IF(INDIRECT("'2004 League'!"&amp;"N"&amp;A50,TRUE)&lt;&gt;0,INDIRECT("'2004 League'!"&amp;"N"&amp;A50,TRUE),0)</f>
        <v>0</v>
      </c>
      <c r="J50" s="11">
        <f aca="true" ca="1" t="shared" si="21" ref="J50:J55">IF(INDIRECT("'2004 League'!"&amp;"Q"&amp;A50,TRUE)&lt;&gt;0,INDIRECT("'2004 League'!"&amp;"Q"&amp;A50,TRUE),0)</f>
        <v>771.19</v>
      </c>
      <c r="K50" s="11">
        <f aca="true" ca="1" t="shared" si="22" ref="K50:K55">IF(INDIRECT("'2004 League'!"&amp;"T"&amp;A50,TRUE)&lt;&gt;0,INDIRECT("'2004 League'!"&amp;"T"&amp;A50,TRUE),0)</f>
        <v>0</v>
      </c>
      <c r="L50" s="11">
        <f aca="true" ca="1" t="shared" si="23" ref="L50:L55">IF(INDIRECT("'2004 League'!"&amp;"W"&amp;A50,TRUE)&lt;&gt;0,INDIRECT("'2004 League'!"&amp;"W"&amp;A50,TRUE),0)</f>
        <v>0</v>
      </c>
      <c r="M50" s="11">
        <f t="shared" si="11"/>
        <v>771.19</v>
      </c>
      <c r="N50" s="11">
        <f t="shared" si="12"/>
        <v>0</v>
      </c>
      <c r="O50" s="12">
        <f aca="true" t="shared" si="24" ref="O50:O55">IF($Q$1&gt;=1,LARGE(F50:L50,1),0)+IF($Q$1&gt;=2,LARGE(F50:L50,2),0)+IF($Q$1&gt;=3,LARGE(F50:L50,3),0)+IF($Q$1&gt;=4,LARGE(F50:L50,4),0)</f>
        <v>771.19</v>
      </c>
      <c r="P50" s="11">
        <f t="shared" si="15"/>
        <v>2169.6299999999997</v>
      </c>
      <c r="R50" s="11">
        <f t="shared" si="14"/>
        <v>771.19</v>
      </c>
      <c r="S50" s="11"/>
    </row>
    <row r="51" spans="1:19" ht="12.75">
      <c r="A51">
        <f>MATCH(ROW()-1,'2004 League'!AF$3:AF$56,0)+2</f>
        <v>4</v>
      </c>
      <c r="B51" s="8">
        <f ca="1" t="shared" si="0"/>
        <v>50</v>
      </c>
      <c r="C51" t="str">
        <f ca="1" t="shared" si="16"/>
        <v>S Ayling</v>
      </c>
      <c r="D51" s="12">
        <f t="shared" si="2"/>
        <v>738.89</v>
      </c>
      <c r="E51" s="14">
        <f t="shared" si="3"/>
        <v>1</v>
      </c>
      <c r="F51" s="11">
        <f ca="1" t="shared" si="17"/>
        <v>0</v>
      </c>
      <c r="G51" s="11">
        <f ca="1" t="shared" si="18"/>
        <v>738.89</v>
      </c>
      <c r="H51" s="11">
        <f ca="1" t="shared" si="19"/>
        <v>0</v>
      </c>
      <c r="I51" s="11">
        <f ca="1" t="shared" si="20"/>
        <v>0</v>
      </c>
      <c r="J51" s="11">
        <f ca="1" t="shared" si="21"/>
        <v>0</v>
      </c>
      <c r="K51" s="11">
        <f ca="1" t="shared" si="22"/>
        <v>0</v>
      </c>
      <c r="L51" s="11">
        <f ca="1" t="shared" si="23"/>
        <v>0</v>
      </c>
      <c r="M51" s="11">
        <f t="shared" si="11"/>
        <v>738.89</v>
      </c>
      <c r="N51" s="11">
        <f t="shared" si="12"/>
        <v>0</v>
      </c>
      <c r="O51" s="12">
        <f t="shared" si="24"/>
        <v>738.89</v>
      </c>
      <c r="P51" s="11">
        <f t="shared" si="15"/>
        <v>2201.93</v>
      </c>
      <c r="R51" s="11">
        <f t="shared" si="14"/>
        <v>738.89</v>
      </c>
      <c r="S51" s="11"/>
    </row>
    <row r="52" spans="1:19" ht="12.75">
      <c r="A52">
        <f>MATCH(ROW()-1,'2004 League'!AF$3:AF$56,0)+2</f>
        <v>52</v>
      </c>
      <c r="B52" s="8">
        <f ca="1" t="shared" si="0"/>
        <v>51</v>
      </c>
      <c r="C52" t="str">
        <f ca="1" t="shared" si="16"/>
        <v>T Vale</v>
      </c>
      <c r="D52" s="12">
        <f t="shared" si="2"/>
        <v>623.3</v>
      </c>
      <c r="E52" s="14">
        <f t="shared" si="3"/>
        <v>1</v>
      </c>
      <c r="F52" s="11">
        <f ca="1" t="shared" si="17"/>
        <v>0</v>
      </c>
      <c r="G52" s="11">
        <f ca="1" t="shared" si="18"/>
        <v>0</v>
      </c>
      <c r="H52" s="11">
        <f ca="1" t="shared" si="19"/>
        <v>623.3</v>
      </c>
      <c r="I52" s="11">
        <f ca="1" t="shared" si="20"/>
        <v>0</v>
      </c>
      <c r="J52" s="11">
        <f ca="1" t="shared" si="21"/>
        <v>0</v>
      </c>
      <c r="K52" s="11">
        <f ca="1" t="shared" si="22"/>
        <v>0</v>
      </c>
      <c r="L52" s="11">
        <f ca="1" t="shared" si="23"/>
        <v>0</v>
      </c>
      <c r="M52" s="11">
        <f t="shared" si="11"/>
        <v>623.3</v>
      </c>
      <c r="N52" s="11">
        <f t="shared" si="12"/>
        <v>0</v>
      </c>
      <c r="O52" s="12">
        <f t="shared" si="24"/>
        <v>623.3</v>
      </c>
      <c r="P52" s="11">
        <f t="shared" si="15"/>
        <v>2317.5199999999995</v>
      </c>
      <c r="R52" s="11">
        <f t="shared" si="14"/>
        <v>623.3</v>
      </c>
      <c r="S52" s="11"/>
    </row>
    <row r="53" spans="1:19" ht="12.75">
      <c r="A53">
        <f>MATCH(ROW()-1,'2004 League'!AF$3:AF$56,0)+2</f>
        <v>19</v>
      </c>
      <c r="B53" s="8">
        <f ca="1" t="shared" si="0"/>
        <v>52</v>
      </c>
      <c r="C53" t="str">
        <f ca="1" t="shared" si="16"/>
        <v>J Farrell</v>
      </c>
      <c r="D53" s="12">
        <f t="shared" si="2"/>
        <v>621.86</v>
      </c>
      <c r="E53" s="14">
        <f t="shared" si="3"/>
        <v>1</v>
      </c>
      <c r="F53" s="11">
        <f ca="1" t="shared" si="17"/>
        <v>0</v>
      </c>
      <c r="G53" s="11">
        <f ca="1" t="shared" si="18"/>
        <v>0</v>
      </c>
      <c r="H53" s="11">
        <f ca="1" t="shared" si="19"/>
        <v>0</v>
      </c>
      <c r="I53" s="11">
        <f ca="1" t="shared" si="20"/>
        <v>0</v>
      </c>
      <c r="J53" s="11">
        <f ca="1" t="shared" si="21"/>
        <v>621.86</v>
      </c>
      <c r="K53" s="11">
        <f ca="1" t="shared" si="22"/>
        <v>0</v>
      </c>
      <c r="L53" s="11">
        <f ca="1" t="shared" si="23"/>
        <v>0</v>
      </c>
      <c r="M53" s="11">
        <f t="shared" si="11"/>
        <v>621.86</v>
      </c>
      <c r="N53" s="11">
        <f t="shared" si="12"/>
        <v>0</v>
      </c>
      <c r="O53" s="12">
        <f t="shared" si="24"/>
        <v>621.86</v>
      </c>
      <c r="P53" s="11">
        <f t="shared" si="15"/>
        <v>2318.9599999999996</v>
      </c>
      <c r="R53" s="11">
        <f t="shared" si="14"/>
        <v>621.86</v>
      </c>
      <c r="S53" s="11"/>
    </row>
    <row r="54" spans="1:19" ht="12.75">
      <c r="A54">
        <f>MATCH(ROW()-1,'2004 League'!AF$3:AF$56,0)+2</f>
        <v>20</v>
      </c>
      <c r="B54" s="8">
        <f ca="1" t="shared" si="0"/>
        <v>53</v>
      </c>
      <c r="C54" t="str">
        <f ca="1" t="shared" si="16"/>
        <v>M Forbes</v>
      </c>
      <c r="D54" s="12">
        <f t="shared" si="2"/>
        <v>496.51</v>
      </c>
      <c r="E54" s="14">
        <f t="shared" si="3"/>
        <v>1</v>
      </c>
      <c r="F54" s="11">
        <f ca="1" t="shared" si="17"/>
        <v>0</v>
      </c>
      <c r="G54" s="11">
        <f ca="1" t="shared" si="18"/>
        <v>0</v>
      </c>
      <c r="H54" s="11">
        <f ca="1" t="shared" si="19"/>
        <v>496.51</v>
      </c>
      <c r="I54" s="11">
        <f ca="1" t="shared" si="20"/>
        <v>0</v>
      </c>
      <c r="J54" s="11">
        <f ca="1" t="shared" si="21"/>
        <v>0</v>
      </c>
      <c r="K54" s="11">
        <f ca="1" t="shared" si="22"/>
        <v>0</v>
      </c>
      <c r="L54" s="11">
        <f ca="1" t="shared" si="23"/>
        <v>0</v>
      </c>
      <c r="M54" s="11">
        <f t="shared" si="11"/>
        <v>496.51</v>
      </c>
      <c r="N54" s="11">
        <f t="shared" si="12"/>
        <v>0</v>
      </c>
      <c r="O54" s="12">
        <f t="shared" si="24"/>
        <v>496.51</v>
      </c>
      <c r="P54" s="11">
        <f t="shared" si="15"/>
        <v>2444.3099999999995</v>
      </c>
      <c r="R54" s="11">
        <f t="shared" si="14"/>
        <v>496.51</v>
      </c>
      <c r="S54" s="11"/>
    </row>
    <row r="55" spans="1:19" ht="12.75">
      <c r="A55">
        <f>MATCH(ROW()-1,'2004 League'!AF$3:AF$56,0)+2</f>
        <v>51</v>
      </c>
      <c r="B55" s="8">
        <f ca="1" t="shared" si="0"/>
        <v>54</v>
      </c>
      <c r="C55" t="str">
        <f ca="1" t="shared" si="16"/>
        <v>A Tabero</v>
      </c>
      <c r="D55" s="12">
        <f t="shared" si="2"/>
        <v>181.07</v>
      </c>
      <c r="E55" s="14">
        <f t="shared" si="3"/>
        <v>1</v>
      </c>
      <c r="F55" s="11">
        <f ca="1" t="shared" si="17"/>
        <v>0</v>
      </c>
      <c r="G55" s="11">
        <f ca="1" t="shared" si="18"/>
        <v>0</v>
      </c>
      <c r="H55" s="11">
        <f ca="1" t="shared" si="19"/>
        <v>0</v>
      </c>
      <c r="I55" s="11">
        <f ca="1" t="shared" si="20"/>
        <v>0</v>
      </c>
      <c r="J55" s="11">
        <f ca="1" t="shared" si="21"/>
        <v>181.07</v>
      </c>
      <c r="K55" s="11">
        <f ca="1" t="shared" si="22"/>
        <v>0</v>
      </c>
      <c r="L55" s="11">
        <f ca="1" t="shared" si="23"/>
        <v>0</v>
      </c>
      <c r="M55" s="11">
        <f t="shared" si="11"/>
        <v>181.07</v>
      </c>
      <c r="N55" s="11">
        <f t="shared" si="12"/>
        <v>0</v>
      </c>
      <c r="O55" s="12">
        <f t="shared" si="24"/>
        <v>181.07</v>
      </c>
      <c r="P55" s="11">
        <f t="shared" si="15"/>
        <v>2759.7499999999995</v>
      </c>
      <c r="R55" s="11">
        <f t="shared" si="14"/>
        <v>181.07</v>
      </c>
      <c r="S55" s="11"/>
    </row>
    <row r="56" spans="6:18" ht="12.75">
      <c r="F56" s="11"/>
      <c r="G56" s="11"/>
      <c r="H56" s="11"/>
      <c r="I56" s="11"/>
      <c r="J56" s="11"/>
      <c r="K56" s="11"/>
      <c r="L56" s="11"/>
      <c r="M56" s="11"/>
      <c r="N56" s="11"/>
      <c r="O56" s="12"/>
      <c r="P56" s="11"/>
      <c r="R56" s="11"/>
    </row>
    <row r="57" spans="6:18" ht="12.75">
      <c r="F57" s="11"/>
      <c r="G57" s="11"/>
      <c r="H57" s="11"/>
      <c r="I57" s="11"/>
      <c r="J57" s="11"/>
      <c r="K57" s="11"/>
      <c r="L57" s="11"/>
      <c r="M57" s="11"/>
      <c r="N57" s="11"/>
      <c r="O57" s="12"/>
      <c r="P57" s="11"/>
      <c r="R57" s="11"/>
    </row>
    <row r="58" spans="6:18" ht="12.75">
      <c r="F58" s="11"/>
      <c r="G58" s="11"/>
      <c r="H58" s="11"/>
      <c r="I58" s="11"/>
      <c r="J58" s="11"/>
      <c r="K58" s="11"/>
      <c r="L58" s="11"/>
      <c r="M58" s="11"/>
      <c r="N58" s="11"/>
      <c r="O58" s="12"/>
      <c r="P58" s="11"/>
      <c r="R58" s="11"/>
    </row>
    <row r="59" spans="6:18" ht="12.75">
      <c r="F59" s="11"/>
      <c r="G59" s="11"/>
      <c r="H59" s="11"/>
      <c r="I59" s="11"/>
      <c r="J59" s="11"/>
      <c r="K59" s="11"/>
      <c r="L59" s="11"/>
      <c r="M59" s="11"/>
      <c r="N59" s="11"/>
      <c r="O59" s="12"/>
      <c r="P59" s="11"/>
      <c r="R59" s="11"/>
    </row>
    <row r="60" spans="6:18" ht="12.75">
      <c r="F60" s="11"/>
      <c r="G60" s="11"/>
      <c r="H60" s="11"/>
      <c r="I60" s="11"/>
      <c r="J60" s="11"/>
      <c r="K60" s="11"/>
      <c r="L60" s="11"/>
      <c r="M60" s="11"/>
      <c r="N60" s="11"/>
      <c r="O60" s="12"/>
      <c r="P60" s="11"/>
      <c r="R60" s="11"/>
    </row>
  </sheetData>
  <sheetProtection password="DB37" sheet="1" objects="1" scenarios="1"/>
  <conditionalFormatting sqref="F56:N60 N2:N55">
    <cfRule type="expression" priority="1" dxfId="0" stopIfTrue="1">
      <formula>IF(F2&lt;&gt;0,RANK(F2,$F2:$L2)&gt;$O$1,FALSE)</formula>
    </cfRule>
    <cfRule type="cellIs" priority="2" dxfId="1" operator="equal" stopIfTrue="1">
      <formula>0</formula>
    </cfRule>
  </conditionalFormatting>
  <conditionalFormatting sqref="M2:M55">
    <cfRule type="cellIs" priority="3" dxfId="1" operator="equal" stopIfTrue="1">
      <formula>0</formula>
    </cfRule>
  </conditionalFormatting>
  <conditionalFormatting sqref="F2:L55">
    <cfRule type="expression" priority="4" dxfId="0" stopIfTrue="1">
      <formula>IF(F2&lt;&gt;0,RANK(F2,$F2:$L2)&gt;$Q$1,FALSE)</formula>
    </cfRule>
    <cfRule type="cellIs" priority="5" dxfId="1" operator="equal" stopIfTrue="1">
      <formula>0</formula>
    </cfRule>
  </conditionalFormatting>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workbookViewId="0" topLeftCell="A1">
      <selection activeCell="A26" sqref="A26"/>
    </sheetView>
  </sheetViews>
  <sheetFormatPr defaultColWidth="9.140625" defaultRowHeight="12.75"/>
  <cols>
    <col min="1" max="1" width="100.57421875" style="1" customWidth="1"/>
  </cols>
  <sheetData>
    <row r="1" ht="18">
      <c r="A1" s="20" t="s">
        <v>90</v>
      </c>
    </row>
    <row r="2" ht="12.75">
      <c r="A2" s="16" t="s">
        <v>91</v>
      </c>
    </row>
    <row r="3" ht="12.75">
      <c r="A3" s="1" t="s">
        <v>92</v>
      </c>
    </row>
    <row r="4" ht="12.75">
      <c r="A4" s="1" t="s">
        <v>93</v>
      </c>
    </row>
    <row r="5" ht="12.75">
      <c r="A5" s="1" t="s">
        <v>94</v>
      </c>
    </row>
    <row r="6" ht="12.75">
      <c r="A6" s="1" t="s">
        <v>95</v>
      </c>
    </row>
    <row r="8" ht="12.75">
      <c r="A8" s="16" t="s">
        <v>96</v>
      </c>
    </row>
    <row r="9" ht="12.75">
      <c r="A9" s="21" t="s">
        <v>97</v>
      </c>
    </row>
    <row r="10" ht="12.75">
      <c r="A10" s="21" t="s">
        <v>98</v>
      </c>
    </row>
    <row r="11" ht="12.75">
      <c r="A11" s="21" t="s">
        <v>99</v>
      </c>
    </row>
    <row r="12" ht="12.75">
      <c r="A12" s="21"/>
    </row>
    <row r="13" ht="12.75">
      <c r="A13" s="1" t="s">
        <v>100</v>
      </c>
    </row>
    <row r="14" ht="12.75">
      <c r="A14" s="1" t="s">
        <v>103</v>
      </c>
    </row>
    <row r="16" ht="12.75">
      <c r="A16" s="16" t="s">
        <v>104</v>
      </c>
    </row>
    <row r="17" ht="25.5">
      <c r="A17" s="1" t="s">
        <v>105</v>
      </c>
    </row>
    <row r="19" ht="12.75">
      <c r="A19" s="16" t="s">
        <v>106</v>
      </c>
    </row>
    <row r="20" ht="38.25">
      <c r="A20" s="1" t="s">
        <v>101</v>
      </c>
    </row>
    <row r="22" ht="12.75">
      <c r="A22" s="1" t="s">
        <v>58</v>
      </c>
    </row>
    <row r="24" ht="12.75">
      <c r="A24" s="1" t="s">
        <v>102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F56"/>
  <sheetViews>
    <sheetView workbookViewId="0" topLeftCell="A1">
      <selection activeCell="X1" sqref="X1:AD16384"/>
    </sheetView>
  </sheetViews>
  <sheetFormatPr defaultColWidth="9.140625" defaultRowHeight="12.75"/>
  <cols>
    <col min="1" max="1" width="11.421875" style="0" bestFit="1" customWidth="1"/>
    <col min="2" max="2" width="2.57421875" style="0" bestFit="1" customWidth="1"/>
    <col min="3" max="3" width="8.421875" style="2" bestFit="1" customWidth="1"/>
    <col min="4" max="4" width="5.57421875" style="0" bestFit="1" customWidth="1"/>
    <col min="5" max="5" width="11.421875" style="3" bestFit="1" customWidth="1"/>
    <col min="6" max="6" width="8.421875" style="0" bestFit="1" customWidth="1"/>
    <col min="7" max="7" width="5.57421875" style="0" bestFit="1" customWidth="1"/>
    <col min="8" max="8" width="11.421875" style="3" bestFit="1" customWidth="1"/>
    <col min="9" max="9" width="8.421875" style="2" bestFit="1" customWidth="1"/>
    <col min="10" max="10" width="5.57421875" style="0" bestFit="1" customWidth="1"/>
    <col min="11" max="11" width="11.421875" style="0" customWidth="1"/>
    <col min="12" max="12" width="8.421875" style="0" customWidth="1"/>
    <col min="13" max="13" width="5.57421875" style="0" customWidth="1"/>
    <col min="14" max="14" width="11.421875" style="0" customWidth="1"/>
    <col min="15" max="15" width="8.421875" style="0" customWidth="1"/>
    <col min="16" max="16" width="5.57421875" style="0" customWidth="1"/>
    <col min="17" max="17" width="11.421875" style="0" customWidth="1"/>
    <col min="18" max="18" width="8.421875" style="0" customWidth="1"/>
    <col min="19" max="19" width="5.57421875" style="0" customWidth="1"/>
    <col min="20" max="20" width="11.421875" style="0" customWidth="1"/>
    <col min="21" max="21" width="8.421875" style="0" customWidth="1"/>
    <col min="23" max="23" width="11.421875" style="0" customWidth="1"/>
    <col min="24" max="30" width="0" style="0" hidden="1" customWidth="1"/>
    <col min="31" max="31" width="7.8515625" style="6" bestFit="1" customWidth="1"/>
    <col min="32" max="32" width="5.57421875" style="7" bestFit="1" customWidth="1"/>
  </cols>
  <sheetData>
    <row r="1" spans="1:32" ht="12.75">
      <c r="A1" s="4" t="s">
        <v>0</v>
      </c>
      <c r="B1" s="4"/>
      <c r="C1" s="5" t="s">
        <v>4</v>
      </c>
      <c r="D1" s="4"/>
      <c r="E1" s="6"/>
      <c r="F1" s="4" t="s">
        <v>40</v>
      </c>
      <c r="G1" s="4"/>
      <c r="H1" s="6"/>
      <c r="I1" s="5" t="s">
        <v>59</v>
      </c>
      <c r="J1" s="4"/>
      <c r="K1" s="4"/>
      <c r="L1" s="4" t="s">
        <v>60</v>
      </c>
      <c r="M1" s="4"/>
      <c r="N1" s="4"/>
      <c r="O1" s="4" t="s">
        <v>61</v>
      </c>
      <c r="P1" s="4"/>
      <c r="Q1" s="4"/>
      <c r="R1" s="4" t="s">
        <v>62</v>
      </c>
      <c r="S1" s="4"/>
      <c r="T1" s="4"/>
      <c r="U1" s="4" t="s">
        <v>64</v>
      </c>
      <c r="V1" s="4" t="s">
        <v>63</v>
      </c>
      <c r="W1" s="4"/>
      <c r="X1" s="4"/>
      <c r="Y1" s="4"/>
      <c r="Z1" s="4"/>
      <c r="AA1" s="4"/>
      <c r="AB1" s="4"/>
      <c r="AC1" s="4"/>
      <c r="AD1" s="4"/>
      <c r="AE1" s="6" t="s">
        <v>65</v>
      </c>
      <c r="AF1" s="7">
        <v>3</v>
      </c>
    </row>
    <row r="2" spans="1:32" ht="12.75">
      <c r="A2" s="4" t="s">
        <v>27</v>
      </c>
      <c r="B2" s="4"/>
      <c r="C2" s="5" t="s">
        <v>1</v>
      </c>
      <c r="D2" s="4" t="s">
        <v>3</v>
      </c>
      <c r="E2" s="6" t="s">
        <v>2</v>
      </c>
      <c r="F2" s="4" t="s">
        <v>1</v>
      </c>
      <c r="G2" s="5" t="s">
        <v>3</v>
      </c>
      <c r="H2" s="6" t="s">
        <v>2</v>
      </c>
      <c r="I2" s="5" t="s">
        <v>1</v>
      </c>
      <c r="J2" s="4" t="s">
        <v>3</v>
      </c>
      <c r="K2" s="4" t="s">
        <v>2</v>
      </c>
      <c r="L2" s="4" t="s">
        <v>1</v>
      </c>
      <c r="M2" s="4" t="s">
        <v>3</v>
      </c>
      <c r="N2" s="4" t="s">
        <v>2</v>
      </c>
      <c r="O2" s="4" t="s">
        <v>1</v>
      </c>
      <c r="P2" s="4" t="s">
        <v>3</v>
      </c>
      <c r="Q2" s="4" t="s">
        <v>2</v>
      </c>
      <c r="R2" s="4" t="s">
        <v>1</v>
      </c>
      <c r="S2" s="4" t="s">
        <v>3</v>
      </c>
      <c r="T2" s="4" t="s">
        <v>2</v>
      </c>
      <c r="U2" s="4" t="s">
        <v>1</v>
      </c>
      <c r="V2" s="4" t="s">
        <v>3</v>
      </c>
      <c r="W2" s="4" t="s">
        <v>2</v>
      </c>
      <c r="X2" s="4"/>
      <c r="Y2" s="4"/>
      <c r="Z2" s="4"/>
      <c r="AA2" s="4"/>
      <c r="AB2" s="4"/>
      <c r="AC2" s="4"/>
      <c r="AD2" s="4"/>
      <c r="AE2" s="6" t="s">
        <v>57</v>
      </c>
      <c r="AF2" s="4" t="s">
        <v>3</v>
      </c>
    </row>
    <row r="3" spans="1:32" ht="12.75">
      <c r="A3" t="s">
        <v>54</v>
      </c>
      <c r="B3" t="s">
        <v>33</v>
      </c>
      <c r="D3">
        <f aca="true" t="shared" si="0" ref="D3:D9">IF(C3&lt;&gt;0,RANK(C3,C$3:C$56),"")</f>
      </c>
      <c r="E3" s="3">
        <f aca="true" t="shared" si="1" ref="E3:E8">ROUND(C3/(MAX(C$3:C$36))*1000,2)</f>
        <v>0</v>
      </c>
      <c r="F3" s="2">
        <v>3405.2</v>
      </c>
      <c r="G3">
        <f aca="true" t="shared" si="2" ref="G3:G8">IF(F3&lt;&gt;0,RANK(F3,F$3:F$56),"")</f>
        <v>17</v>
      </c>
      <c r="H3" s="3">
        <f aca="true" t="shared" si="3" ref="H3:H8">ROUND(F3/MAX(F$3:F$56)*1000,2)</f>
        <v>897.21</v>
      </c>
      <c r="I3" s="2">
        <v>3340.8</v>
      </c>
      <c r="J3">
        <f aca="true" t="shared" si="4" ref="J3:J9">IF(I3&lt;&gt;0,RANK(I3,I$3:I$56),"")</f>
        <v>11</v>
      </c>
      <c r="K3" s="3">
        <f aca="true" t="shared" si="5" ref="K3:K9">ROUND(I3/MAX(I$3:I$56)*1000,2)</f>
        <v>924.2</v>
      </c>
      <c r="L3" s="2"/>
      <c r="M3">
        <f aca="true" t="shared" si="6" ref="M3:M9">IF(L3&lt;&gt;0,RANK(L3,L$3:L$56),"")</f>
      </c>
      <c r="N3" s="3">
        <f aca="true" t="shared" si="7" ref="N3:N9">IF(MAX(L$3:L$56)&gt;0,ROUND(L3/MAX(L$3:L$56)*1000,2),0)</f>
        <v>0</v>
      </c>
      <c r="O3">
        <v>3534.9</v>
      </c>
      <c r="P3">
        <f>IF(O3&lt;&gt;0,RANK(O3,O$3:O$56),"")</f>
        <v>10</v>
      </c>
      <c r="Q3" s="3">
        <f>IF(MAX(O$3:O$56)&gt;0,ROUND(O3/MAX(O$3:O$56)*1000,2),0)</f>
        <v>935.6</v>
      </c>
      <c r="S3">
        <f aca="true" t="shared" si="8" ref="S3:S9">IF(R3&lt;&gt;0,RANK(R3,R$3:R$56),"")</f>
      </c>
      <c r="T3" s="3">
        <f aca="true" t="shared" si="9" ref="T3:T45">IF(MAX(R$3:R$56)&gt;0,ROUND(R3/MAX(R$3:R$56)*1000,2),0)</f>
        <v>0</v>
      </c>
      <c r="V3">
        <f aca="true" t="shared" si="10" ref="V3:V9">IF(U3&lt;&gt;0,RANK(U3,U$3:U$56),"")</f>
      </c>
      <c r="W3" s="3">
        <f>IF(MAX(U$3:U$56)&gt;0,'[1]Sheet1'!$C$1,0)</f>
        <v>0</v>
      </c>
      <c r="X3" s="3">
        <f>E3</f>
        <v>0</v>
      </c>
      <c r="Y3" s="3">
        <f>H3</f>
        <v>897.21</v>
      </c>
      <c r="Z3">
        <f>K3</f>
        <v>924.2</v>
      </c>
      <c r="AA3">
        <f>N3</f>
        <v>0</v>
      </c>
      <c r="AB3">
        <f>Q3</f>
        <v>935.6</v>
      </c>
      <c r="AC3">
        <f>T3</f>
        <v>0</v>
      </c>
      <c r="AD3">
        <f>W3</f>
        <v>0</v>
      </c>
      <c r="AE3" s="6">
        <f>IF($AF$1&gt;0,LARGE(X3:AD3,1),0)+IF($AF$1&gt;1,LARGE(X3:AD3,2),0)+IF($AF$1&gt;2,LARGE(X3:AD3,3),0)+IF($AF$1&gt;3,LARGE(X3:AD3,4),0)</f>
        <v>2757.01</v>
      </c>
      <c r="AF3" s="4">
        <f>RANK(AE3,AE$3:AE$56)</f>
        <v>11</v>
      </c>
    </row>
    <row r="4" spans="1:32" ht="12.75">
      <c r="A4" t="s">
        <v>43</v>
      </c>
      <c r="B4" t="s">
        <v>34</v>
      </c>
      <c r="D4">
        <f t="shared" si="0"/>
      </c>
      <c r="E4" s="3">
        <f t="shared" si="1"/>
        <v>0</v>
      </c>
      <c r="F4" s="2">
        <v>2804.3</v>
      </c>
      <c r="G4">
        <f t="shared" si="2"/>
        <v>33</v>
      </c>
      <c r="H4" s="3">
        <f t="shared" si="3"/>
        <v>738.89</v>
      </c>
      <c r="J4">
        <f t="shared" si="4"/>
      </c>
      <c r="K4" s="3">
        <f t="shared" si="5"/>
        <v>0</v>
      </c>
      <c r="L4" s="2"/>
      <c r="M4">
        <f t="shared" si="6"/>
      </c>
      <c r="N4" s="3">
        <f t="shared" si="7"/>
        <v>0</v>
      </c>
      <c r="P4">
        <f aca="true" t="shared" si="11" ref="P4:P56">IF(O4&lt;&gt;0,RANK(O4,O$3:O$56),"")</f>
      </c>
      <c r="Q4" s="3">
        <f aca="true" t="shared" si="12" ref="Q4:Q56">IF(MAX(O$3:O$56)&gt;0,ROUND(O4/MAX(O$3:O$56)*1000,2),0)</f>
        <v>0</v>
      </c>
      <c r="S4">
        <f t="shared" si="8"/>
      </c>
      <c r="T4" s="3">
        <f t="shared" si="9"/>
        <v>0</v>
      </c>
      <c r="V4">
        <f t="shared" si="10"/>
      </c>
      <c r="W4" s="3">
        <f aca="true" t="shared" si="13" ref="W4:W45">IF(MAX(U$3:U$56)&gt;0,ROUND(U4/MAX(U$3:U$56)*1000,2),0)</f>
        <v>0</v>
      </c>
      <c r="X4" s="3">
        <f aca="true" t="shared" si="14" ref="X4:X56">E4</f>
        <v>0</v>
      </c>
      <c r="Y4" s="3">
        <f aca="true" t="shared" si="15" ref="Y4:Y56">H4</f>
        <v>738.89</v>
      </c>
      <c r="Z4">
        <f aca="true" t="shared" si="16" ref="Z4:Z56">K4</f>
        <v>0</v>
      </c>
      <c r="AA4">
        <f aca="true" t="shared" si="17" ref="AA4:AA56">N4</f>
        <v>0</v>
      </c>
      <c r="AB4">
        <f aca="true" t="shared" si="18" ref="AB4:AB56">Q4</f>
        <v>0</v>
      </c>
      <c r="AC4">
        <f aca="true" t="shared" si="19" ref="AC4:AC56">T4</f>
        <v>0</v>
      </c>
      <c r="AD4">
        <f aca="true" t="shared" si="20" ref="AD4:AD56">W4</f>
        <v>0</v>
      </c>
      <c r="AE4" s="6">
        <f aca="true" t="shared" si="21" ref="AE4:AE56">IF($AF$1&gt;0,LARGE(X4:AD4,1),0)+IF($AF$1&gt;1,LARGE(X4:AD4,2),0)+IF($AF$1&gt;2,LARGE(X4:AD4,3),0)+IF($AF$1&gt;3,LARGE(X4:AD4,4),0)</f>
        <v>738.89</v>
      </c>
      <c r="AF4" s="4">
        <f aca="true" t="shared" si="22" ref="AF4:AF56">RANK(AE4,AE$3:AE$56)</f>
        <v>50</v>
      </c>
    </row>
    <row r="5" spans="1:32" ht="12.75">
      <c r="A5" t="s">
        <v>19</v>
      </c>
      <c r="B5" t="s">
        <v>29</v>
      </c>
      <c r="C5" s="2">
        <v>4264.3</v>
      </c>
      <c r="D5">
        <f t="shared" si="0"/>
        <v>16</v>
      </c>
      <c r="E5" s="3">
        <f t="shared" si="1"/>
        <v>886.14</v>
      </c>
      <c r="F5" s="2">
        <v>3178.8</v>
      </c>
      <c r="G5">
        <f t="shared" si="2"/>
        <v>24</v>
      </c>
      <c r="H5" s="3">
        <f t="shared" si="3"/>
        <v>837.56</v>
      </c>
      <c r="J5">
        <f t="shared" si="4"/>
      </c>
      <c r="K5" s="3">
        <f t="shared" si="5"/>
        <v>0</v>
      </c>
      <c r="L5" s="2"/>
      <c r="M5">
        <f t="shared" si="6"/>
      </c>
      <c r="N5" s="3">
        <f t="shared" si="7"/>
        <v>0</v>
      </c>
      <c r="O5">
        <v>3344</v>
      </c>
      <c r="P5">
        <f t="shared" si="11"/>
        <v>17</v>
      </c>
      <c r="Q5" s="3">
        <f t="shared" si="12"/>
        <v>885.08</v>
      </c>
      <c r="S5">
        <f t="shared" si="8"/>
      </c>
      <c r="T5" s="3">
        <f t="shared" si="9"/>
        <v>0</v>
      </c>
      <c r="V5">
        <f t="shared" si="10"/>
      </c>
      <c r="W5" s="3">
        <f t="shared" si="13"/>
        <v>0</v>
      </c>
      <c r="X5" s="3">
        <f t="shared" si="14"/>
        <v>886.14</v>
      </c>
      <c r="Y5" s="3">
        <f t="shared" si="15"/>
        <v>837.56</v>
      </c>
      <c r="Z5">
        <f t="shared" si="16"/>
        <v>0</v>
      </c>
      <c r="AA5">
        <f t="shared" si="17"/>
        <v>0</v>
      </c>
      <c r="AB5">
        <f t="shared" si="18"/>
        <v>885.08</v>
      </c>
      <c r="AC5">
        <f t="shared" si="19"/>
        <v>0</v>
      </c>
      <c r="AD5">
        <f t="shared" si="20"/>
        <v>0</v>
      </c>
      <c r="AE5" s="6">
        <f t="shared" si="21"/>
        <v>2608.7799999999997</v>
      </c>
      <c r="AF5" s="4">
        <f t="shared" si="22"/>
        <v>20</v>
      </c>
    </row>
    <row r="6" spans="1:32" ht="12.75">
      <c r="A6" t="s">
        <v>8</v>
      </c>
      <c r="B6" t="s">
        <v>30</v>
      </c>
      <c r="C6" s="2">
        <v>4462.5</v>
      </c>
      <c r="D6">
        <f t="shared" si="0"/>
        <v>7</v>
      </c>
      <c r="E6" s="3">
        <f t="shared" si="1"/>
        <v>927.33</v>
      </c>
      <c r="F6" s="2">
        <v>3361.4</v>
      </c>
      <c r="G6">
        <f t="shared" si="2"/>
        <v>18</v>
      </c>
      <c r="H6" s="3">
        <f t="shared" si="3"/>
        <v>885.67</v>
      </c>
      <c r="I6" s="2">
        <v>3131.3</v>
      </c>
      <c r="J6">
        <f t="shared" si="4"/>
        <v>19</v>
      </c>
      <c r="K6" s="3">
        <f t="shared" si="5"/>
        <v>866.24</v>
      </c>
      <c r="L6" s="2"/>
      <c r="M6">
        <f t="shared" si="6"/>
      </c>
      <c r="N6" s="3">
        <f t="shared" si="7"/>
        <v>0</v>
      </c>
      <c r="O6">
        <v>3097.7</v>
      </c>
      <c r="P6">
        <f t="shared" si="11"/>
        <v>23</v>
      </c>
      <c r="Q6" s="3">
        <f t="shared" si="12"/>
        <v>819.89</v>
      </c>
      <c r="S6">
        <f t="shared" si="8"/>
      </c>
      <c r="T6" s="3">
        <f t="shared" si="9"/>
        <v>0</v>
      </c>
      <c r="V6">
        <f t="shared" si="10"/>
      </c>
      <c r="W6" s="3">
        <f t="shared" si="13"/>
        <v>0</v>
      </c>
      <c r="X6" s="3">
        <f t="shared" si="14"/>
        <v>927.33</v>
      </c>
      <c r="Y6" s="3">
        <f t="shared" si="15"/>
        <v>885.67</v>
      </c>
      <c r="Z6">
        <f t="shared" si="16"/>
        <v>866.24</v>
      </c>
      <c r="AA6">
        <f t="shared" si="17"/>
        <v>0</v>
      </c>
      <c r="AB6">
        <f t="shared" si="18"/>
        <v>819.89</v>
      </c>
      <c r="AC6">
        <f t="shared" si="19"/>
        <v>0</v>
      </c>
      <c r="AD6">
        <f t="shared" si="20"/>
        <v>0</v>
      </c>
      <c r="AE6" s="6">
        <f t="shared" si="21"/>
        <v>2679.24</v>
      </c>
      <c r="AF6" s="4">
        <f t="shared" si="22"/>
        <v>15</v>
      </c>
    </row>
    <row r="7" spans="1:32" ht="12.75">
      <c r="A7" t="s">
        <v>7</v>
      </c>
      <c r="B7" t="s">
        <v>31</v>
      </c>
      <c r="C7" s="2">
        <v>4681.3</v>
      </c>
      <c r="D7">
        <f t="shared" si="0"/>
        <v>2</v>
      </c>
      <c r="E7" s="3">
        <f t="shared" si="1"/>
        <v>972.8</v>
      </c>
      <c r="F7" s="2">
        <v>3686.9</v>
      </c>
      <c r="G7">
        <f t="shared" si="2"/>
        <v>3</v>
      </c>
      <c r="H7" s="3">
        <f t="shared" si="3"/>
        <v>971.44</v>
      </c>
      <c r="I7" s="2">
        <v>3213.6</v>
      </c>
      <c r="J7">
        <f t="shared" si="4"/>
        <v>16</v>
      </c>
      <c r="K7" s="3">
        <f t="shared" si="5"/>
        <v>889.01</v>
      </c>
      <c r="L7" s="2"/>
      <c r="M7">
        <f t="shared" si="6"/>
      </c>
      <c r="N7" s="3">
        <f t="shared" si="7"/>
        <v>0</v>
      </c>
      <c r="O7">
        <v>3749.2</v>
      </c>
      <c r="P7">
        <f t="shared" si="11"/>
        <v>3</v>
      </c>
      <c r="Q7" s="3">
        <f t="shared" si="12"/>
        <v>992.32</v>
      </c>
      <c r="S7">
        <f t="shared" si="8"/>
      </c>
      <c r="T7" s="3">
        <f t="shared" si="9"/>
        <v>0</v>
      </c>
      <c r="V7">
        <f t="shared" si="10"/>
      </c>
      <c r="W7" s="3">
        <f t="shared" si="13"/>
        <v>0</v>
      </c>
      <c r="X7" s="3">
        <f t="shared" si="14"/>
        <v>972.8</v>
      </c>
      <c r="Y7" s="3">
        <f t="shared" si="15"/>
        <v>971.44</v>
      </c>
      <c r="Z7">
        <f t="shared" si="16"/>
        <v>889.01</v>
      </c>
      <c r="AA7">
        <f t="shared" si="17"/>
        <v>0</v>
      </c>
      <c r="AB7">
        <f t="shared" si="18"/>
        <v>992.32</v>
      </c>
      <c r="AC7">
        <f t="shared" si="19"/>
        <v>0</v>
      </c>
      <c r="AD7">
        <f t="shared" si="20"/>
        <v>0</v>
      </c>
      <c r="AE7" s="6">
        <f t="shared" si="21"/>
        <v>2936.56</v>
      </c>
      <c r="AF7" s="4">
        <f t="shared" si="22"/>
        <v>2</v>
      </c>
    </row>
    <row r="8" spans="1:32" ht="12.75">
      <c r="A8" t="s">
        <v>48</v>
      </c>
      <c r="B8" t="s">
        <v>17</v>
      </c>
      <c r="D8">
        <f t="shared" si="0"/>
      </c>
      <c r="E8" s="3">
        <f t="shared" si="1"/>
        <v>0</v>
      </c>
      <c r="F8" s="2">
        <v>3605.1</v>
      </c>
      <c r="G8">
        <f t="shared" si="2"/>
        <v>7</v>
      </c>
      <c r="H8" s="3">
        <f t="shared" si="3"/>
        <v>949.89</v>
      </c>
      <c r="J8">
        <f t="shared" si="4"/>
      </c>
      <c r="K8" s="3">
        <f t="shared" si="5"/>
        <v>0</v>
      </c>
      <c r="L8" s="2"/>
      <c r="M8">
        <f t="shared" si="6"/>
      </c>
      <c r="N8" s="3">
        <f t="shared" si="7"/>
        <v>0</v>
      </c>
      <c r="P8">
        <f t="shared" si="11"/>
      </c>
      <c r="Q8" s="3">
        <f t="shared" si="12"/>
        <v>0</v>
      </c>
      <c r="S8">
        <f t="shared" si="8"/>
      </c>
      <c r="T8" s="3">
        <f t="shared" si="9"/>
        <v>0</v>
      </c>
      <c r="V8">
        <f t="shared" si="10"/>
      </c>
      <c r="W8" s="3">
        <f t="shared" si="13"/>
        <v>0</v>
      </c>
      <c r="X8" s="3">
        <f t="shared" si="14"/>
        <v>0</v>
      </c>
      <c r="Y8" s="3">
        <f t="shared" si="15"/>
        <v>949.89</v>
      </c>
      <c r="Z8">
        <f t="shared" si="16"/>
        <v>0</v>
      </c>
      <c r="AA8">
        <f t="shared" si="17"/>
        <v>0</v>
      </c>
      <c r="AB8">
        <f t="shared" si="18"/>
        <v>0</v>
      </c>
      <c r="AC8">
        <f t="shared" si="19"/>
        <v>0</v>
      </c>
      <c r="AD8">
        <f t="shared" si="20"/>
        <v>0</v>
      </c>
      <c r="AE8" s="6">
        <f t="shared" si="21"/>
        <v>949.89</v>
      </c>
      <c r="AF8" s="4">
        <f t="shared" si="22"/>
        <v>34</v>
      </c>
    </row>
    <row r="9" spans="1:32" ht="12.75">
      <c r="A9" t="s">
        <v>73</v>
      </c>
      <c r="B9" t="s">
        <v>29</v>
      </c>
      <c r="D9">
        <f t="shared" si="0"/>
      </c>
      <c r="F9" s="2"/>
      <c r="I9" s="2">
        <v>2948.6</v>
      </c>
      <c r="J9">
        <f t="shared" si="4"/>
        <v>26</v>
      </c>
      <c r="K9" s="3">
        <f t="shared" si="5"/>
        <v>815.7</v>
      </c>
      <c r="L9" s="2"/>
      <c r="M9">
        <f t="shared" si="6"/>
      </c>
      <c r="N9" s="3">
        <f t="shared" si="7"/>
        <v>0</v>
      </c>
      <c r="P9">
        <f t="shared" si="11"/>
      </c>
      <c r="Q9" s="3">
        <f t="shared" si="12"/>
        <v>0</v>
      </c>
      <c r="S9">
        <f t="shared" si="8"/>
      </c>
      <c r="T9" s="3">
        <f t="shared" si="9"/>
        <v>0</v>
      </c>
      <c r="V9">
        <f t="shared" si="10"/>
      </c>
      <c r="W9" s="3">
        <f t="shared" si="13"/>
        <v>0</v>
      </c>
      <c r="X9" s="3">
        <f t="shared" si="14"/>
        <v>0</v>
      </c>
      <c r="Y9" s="3">
        <f t="shared" si="15"/>
        <v>0</v>
      </c>
      <c r="Z9">
        <f t="shared" si="16"/>
        <v>815.7</v>
      </c>
      <c r="AA9">
        <f t="shared" si="17"/>
        <v>0</v>
      </c>
      <c r="AB9">
        <f t="shared" si="18"/>
        <v>0</v>
      </c>
      <c r="AC9">
        <f t="shared" si="19"/>
        <v>0</v>
      </c>
      <c r="AD9">
        <f t="shared" si="20"/>
        <v>0</v>
      </c>
      <c r="AE9" s="6">
        <f t="shared" si="21"/>
        <v>815.7</v>
      </c>
      <c r="AF9" s="4">
        <f t="shared" si="22"/>
        <v>44</v>
      </c>
    </row>
    <row r="10" spans="1:32" ht="12.75">
      <c r="A10" t="s">
        <v>80</v>
      </c>
      <c r="B10" t="s">
        <v>47</v>
      </c>
      <c r="F10" s="2"/>
      <c r="K10" s="3"/>
      <c r="L10" s="2"/>
      <c r="N10" s="3"/>
      <c r="O10">
        <v>2913.7</v>
      </c>
      <c r="P10">
        <f t="shared" si="11"/>
        <v>26</v>
      </c>
      <c r="Q10" s="3">
        <f t="shared" si="12"/>
        <v>771.19</v>
      </c>
      <c r="T10" s="3">
        <f t="shared" si="9"/>
        <v>0</v>
      </c>
      <c r="W10" s="3">
        <f t="shared" si="13"/>
        <v>0</v>
      </c>
      <c r="X10" s="3">
        <f>E10</f>
        <v>0</v>
      </c>
      <c r="Y10" s="3">
        <f>H10</f>
        <v>0</v>
      </c>
      <c r="Z10">
        <f>K10</f>
        <v>0</v>
      </c>
      <c r="AA10">
        <f>N10</f>
        <v>0</v>
      </c>
      <c r="AB10">
        <f t="shared" si="18"/>
        <v>771.19</v>
      </c>
      <c r="AC10">
        <f t="shared" si="19"/>
        <v>0</v>
      </c>
      <c r="AD10">
        <f t="shared" si="20"/>
        <v>0</v>
      </c>
      <c r="AE10" s="6">
        <f t="shared" si="21"/>
        <v>771.19</v>
      </c>
      <c r="AF10" s="4">
        <f t="shared" si="22"/>
        <v>49</v>
      </c>
    </row>
    <row r="11" spans="1:32" ht="12.75">
      <c r="A11" t="s">
        <v>69</v>
      </c>
      <c r="B11" t="s">
        <v>39</v>
      </c>
      <c r="D11">
        <f>IF(C11&lt;&gt;0,RANK(C11,C$3:C$56),"")</f>
      </c>
      <c r="F11" s="2"/>
      <c r="I11" s="2">
        <v>3030.7</v>
      </c>
      <c r="J11">
        <f>IF(I11&lt;&gt;0,RANK(I11,I$3:I$56),"")</f>
        <v>23</v>
      </c>
      <c r="K11" s="3">
        <f>ROUND(I11/MAX(I$3:I$56)*1000,2)</f>
        <v>838.41</v>
      </c>
      <c r="L11" s="2"/>
      <c r="M11">
        <f>IF(L11&lt;&gt;0,RANK(L11,L$3:L$56),"")</f>
      </c>
      <c r="N11" s="3">
        <f>IF(MAX(L$3:L$56)&gt;0,ROUND(L11/MAX(L$3:L$56)*1000,2),0)</f>
        <v>0</v>
      </c>
      <c r="P11">
        <f t="shared" si="11"/>
      </c>
      <c r="Q11" s="3">
        <f t="shared" si="12"/>
        <v>0</v>
      </c>
      <c r="S11">
        <f>IF(R11&lt;&gt;0,RANK(R11,R$3:R$56),"")</f>
      </c>
      <c r="T11" s="3">
        <f t="shared" si="9"/>
        <v>0</v>
      </c>
      <c r="V11">
        <f>IF(U11&lt;&gt;0,RANK(U11,U$3:U$56),"")</f>
      </c>
      <c r="W11" s="3">
        <f t="shared" si="13"/>
        <v>0</v>
      </c>
      <c r="X11" s="3">
        <f t="shared" si="14"/>
        <v>0</v>
      </c>
      <c r="Y11" s="3">
        <f t="shared" si="15"/>
        <v>0</v>
      </c>
      <c r="Z11">
        <f t="shared" si="16"/>
        <v>838.41</v>
      </c>
      <c r="AA11">
        <f t="shared" si="17"/>
        <v>0</v>
      </c>
      <c r="AB11">
        <f t="shared" si="18"/>
        <v>0</v>
      </c>
      <c r="AC11">
        <f t="shared" si="19"/>
        <v>0</v>
      </c>
      <c r="AD11">
        <f t="shared" si="20"/>
        <v>0</v>
      </c>
      <c r="AE11" s="6">
        <f t="shared" si="21"/>
        <v>838.41</v>
      </c>
      <c r="AF11" s="4">
        <f t="shared" si="22"/>
        <v>41</v>
      </c>
    </row>
    <row r="12" spans="1:32" ht="12.75">
      <c r="A12" t="s">
        <v>50</v>
      </c>
      <c r="B12" t="s">
        <v>31</v>
      </c>
      <c r="D12">
        <f>IF(C12&lt;&gt;0,RANK(C12,C$3:C$56),"")</f>
      </c>
      <c r="E12" s="3">
        <f>ROUND(C12/(MAX(C$3:C$36))*1000,2)</f>
        <v>0</v>
      </c>
      <c r="F12" s="2">
        <v>3575.7</v>
      </c>
      <c r="G12">
        <f>IF(F12&lt;&gt;0,RANK(F12,F$3:F$56),"")</f>
        <v>9</v>
      </c>
      <c r="H12" s="3">
        <f>ROUND(F12/MAX(F$3:F$56)*1000,2)</f>
        <v>942.14</v>
      </c>
      <c r="I12" s="2">
        <v>3421</v>
      </c>
      <c r="J12">
        <f>IF(I12&lt;&gt;0,RANK(I12,I$3:I$56),"")</f>
        <v>8</v>
      </c>
      <c r="K12" s="3">
        <f>ROUND(I12/MAX(I$3:I$56)*1000,2)</f>
        <v>946.39</v>
      </c>
      <c r="L12" s="2"/>
      <c r="M12">
        <f>IF(L12&lt;&gt;0,RANK(L12,L$3:L$56),"")</f>
      </c>
      <c r="N12" s="3">
        <f>IF(MAX(L$3:L$56)&gt;0,ROUND(L12/MAX(L$3:L$56)*1000,2),0)</f>
        <v>0</v>
      </c>
      <c r="P12">
        <f t="shared" si="11"/>
      </c>
      <c r="Q12" s="3">
        <f t="shared" si="12"/>
        <v>0</v>
      </c>
      <c r="S12">
        <f>IF(R12&lt;&gt;0,RANK(R12,R$3:R$56),"")</f>
      </c>
      <c r="T12" s="3">
        <f t="shared" si="9"/>
        <v>0</v>
      </c>
      <c r="V12">
        <f>IF(U12&lt;&gt;0,RANK(U12,U$3:U$56),"")</f>
      </c>
      <c r="W12" s="3">
        <f t="shared" si="13"/>
        <v>0</v>
      </c>
      <c r="X12" s="3">
        <f t="shared" si="14"/>
        <v>0</v>
      </c>
      <c r="Y12" s="3">
        <f t="shared" si="15"/>
        <v>942.14</v>
      </c>
      <c r="Z12">
        <f t="shared" si="16"/>
        <v>946.39</v>
      </c>
      <c r="AA12">
        <f t="shared" si="17"/>
        <v>0</v>
      </c>
      <c r="AB12">
        <f t="shared" si="18"/>
        <v>0</v>
      </c>
      <c r="AC12">
        <f t="shared" si="19"/>
        <v>0</v>
      </c>
      <c r="AD12">
        <f t="shared" si="20"/>
        <v>0</v>
      </c>
      <c r="AE12" s="6">
        <f t="shared" si="21"/>
        <v>1888.53</v>
      </c>
      <c r="AF12" s="4">
        <f t="shared" si="22"/>
        <v>25</v>
      </c>
    </row>
    <row r="13" spans="1:32" ht="12.75">
      <c r="A13" t="s">
        <v>46</v>
      </c>
      <c r="B13" t="s">
        <v>47</v>
      </c>
      <c r="D13">
        <f>IF(C13&lt;&gt;0,RANK(C13,C$3:C$56),"")</f>
      </c>
      <c r="E13" s="3">
        <f>ROUND(C13/(MAX(C$3:C$36))*1000,2)</f>
        <v>0</v>
      </c>
      <c r="F13" s="2">
        <v>3562</v>
      </c>
      <c r="G13">
        <f>IF(F13&lt;&gt;0,RANK(F13,F$3:F$56),"")</f>
        <v>10</v>
      </c>
      <c r="H13" s="3">
        <f>ROUND(F13/MAX(F$3:F$56)*1000,2)</f>
        <v>938.53</v>
      </c>
      <c r="J13">
        <f>IF(I13&lt;&gt;0,RANK(I13,I$3:I$56),"")</f>
      </c>
      <c r="K13" s="3">
        <f>ROUND(I13/MAX(I$3:I$56)*1000,2)</f>
        <v>0</v>
      </c>
      <c r="L13" s="2"/>
      <c r="M13">
        <f>IF(L13&lt;&gt;0,RANK(L13,L$3:L$56),"")</f>
      </c>
      <c r="N13" s="3">
        <f>IF(MAX(L$3:L$56)&gt;0,ROUND(L13/MAX(L$3:L$56)*1000,2),0)</f>
        <v>0</v>
      </c>
      <c r="P13">
        <f t="shared" si="11"/>
      </c>
      <c r="Q13" s="3">
        <f t="shared" si="12"/>
        <v>0</v>
      </c>
      <c r="S13">
        <f>IF(R13&lt;&gt;0,RANK(R13,R$3:R$56),"")</f>
      </c>
      <c r="T13" s="3">
        <f t="shared" si="9"/>
        <v>0</v>
      </c>
      <c r="V13">
        <f>IF(U13&lt;&gt;0,RANK(U13,U$3:U$56),"")</f>
      </c>
      <c r="W13" s="3">
        <f t="shared" si="13"/>
        <v>0</v>
      </c>
      <c r="X13" s="3">
        <f t="shared" si="14"/>
        <v>0</v>
      </c>
      <c r="Y13" s="3">
        <f t="shared" si="15"/>
        <v>938.53</v>
      </c>
      <c r="Z13">
        <f t="shared" si="16"/>
        <v>0</v>
      </c>
      <c r="AA13">
        <f t="shared" si="17"/>
        <v>0</v>
      </c>
      <c r="AB13">
        <f t="shared" si="18"/>
        <v>0</v>
      </c>
      <c r="AC13">
        <f t="shared" si="19"/>
        <v>0</v>
      </c>
      <c r="AD13">
        <f t="shared" si="20"/>
        <v>0</v>
      </c>
      <c r="AE13" s="6">
        <f t="shared" si="21"/>
        <v>938.53</v>
      </c>
      <c r="AF13" s="4">
        <f t="shared" si="22"/>
        <v>35</v>
      </c>
    </row>
    <row r="14" spans="1:32" ht="12.75">
      <c r="A14" t="s">
        <v>42</v>
      </c>
      <c r="B14" t="s">
        <v>37</v>
      </c>
      <c r="D14">
        <f>IF(C14&lt;&gt;0,RANK(C14,C$3:C$56),"")</f>
      </c>
      <c r="E14" s="3">
        <f>ROUND(C14/(MAX(C$3:C$36))*1000,2)</f>
        <v>0</v>
      </c>
      <c r="F14" s="2">
        <v>2849.6</v>
      </c>
      <c r="G14">
        <f>IF(F14&lt;&gt;0,RANK(F14,F$3:F$56),"")</f>
        <v>32</v>
      </c>
      <c r="H14" s="3">
        <f>ROUND(F14/MAX(F$3:F$56)*1000,2)</f>
        <v>750.82</v>
      </c>
      <c r="J14">
        <f>IF(I14&lt;&gt;0,RANK(I14,I$3:I$56),"")</f>
      </c>
      <c r="K14" s="3">
        <f>ROUND(I14/MAX(I$3:I$56)*1000,2)</f>
        <v>0</v>
      </c>
      <c r="L14" s="2"/>
      <c r="M14">
        <f>IF(L14&lt;&gt;0,RANK(L14,L$3:L$56),"")</f>
      </c>
      <c r="N14" s="3">
        <f>IF(MAX(L$3:L$56)&gt;0,ROUND(L14/MAX(L$3:L$56)*1000,2),0)</f>
        <v>0</v>
      </c>
      <c r="O14">
        <v>3337.3</v>
      </c>
      <c r="P14">
        <f t="shared" si="11"/>
        <v>18</v>
      </c>
      <c r="Q14" s="3">
        <f t="shared" si="12"/>
        <v>883.3</v>
      </c>
      <c r="S14">
        <f>IF(R14&lt;&gt;0,RANK(R14,R$3:R$56),"")</f>
      </c>
      <c r="T14" s="3">
        <f t="shared" si="9"/>
        <v>0</v>
      </c>
      <c r="V14">
        <f>IF(U14&lt;&gt;0,RANK(U14,U$3:U$56),"")</f>
      </c>
      <c r="W14" s="3">
        <f t="shared" si="13"/>
        <v>0</v>
      </c>
      <c r="X14" s="3">
        <f t="shared" si="14"/>
        <v>0</v>
      </c>
      <c r="Y14" s="3">
        <f t="shared" si="15"/>
        <v>750.82</v>
      </c>
      <c r="Z14">
        <f t="shared" si="16"/>
        <v>0</v>
      </c>
      <c r="AA14">
        <f t="shared" si="17"/>
        <v>0</v>
      </c>
      <c r="AB14">
        <f t="shared" si="18"/>
        <v>883.3</v>
      </c>
      <c r="AC14">
        <f t="shared" si="19"/>
        <v>0</v>
      </c>
      <c r="AD14">
        <f t="shared" si="20"/>
        <v>0</v>
      </c>
      <c r="AE14" s="6">
        <f t="shared" si="21"/>
        <v>1634.12</v>
      </c>
      <c r="AF14" s="4">
        <f t="shared" si="22"/>
        <v>28</v>
      </c>
    </row>
    <row r="15" spans="1:32" ht="12.75">
      <c r="A15" t="s">
        <v>18</v>
      </c>
      <c r="B15" t="s">
        <v>31</v>
      </c>
      <c r="C15" s="2">
        <v>4054.3</v>
      </c>
      <c r="D15">
        <f>IF(C15&lt;&gt;0,RANK(C15,C$3:C$56),"")</f>
        <v>20</v>
      </c>
      <c r="E15" s="3">
        <f>ROUND(C15/(MAX(C$3:C$36))*1000,2)</f>
        <v>842.5</v>
      </c>
      <c r="F15" s="2">
        <v>3165.4</v>
      </c>
      <c r="G15">
        <f>IF(F15&lt;&gt;0,RANK(F15,F$3:F$56),"")</f>
        <v>26</v>
      </c>
      <c r="H15" s="3">
        <f>ROUND(F15/MAX(F$3:F$56)*1000,2)</f>
        <v>834.03</v>
      </c>
      <c r="I15" s="2">
        <v>3093</v>
      </c>
      <c r="J15">
        <f>IF(I15&lt;&gt;0,RANK(I15,I$3:I$56),"")</f>
        <v>21</v>
      </c>
      <c r="K15" s="3">
        <f>ROUND(I15/MAX(I$3:I$56)*1000,2)</f>
        <v>855.65</v>
      </c>
      <c r="L15" s="2"/>
      <c r="M15">
        <f>IF(L15&lt;&gt;0,RANK(L15,L$3:L$56),"")</f>
      </c>
      <c r="N15" s="3">
        <f>IF(MAX(L$3:L$56)&gt;0,ROUND(L15/MAX(L$3:L$56)*1000,2),0)</f>
        <v>0</v>
      </c>
      <c r="O15">
        <v>3336.8</v>
      </c>
      <c r="P15">
        <f t="shared" si="11"/>
        <v>19</v>
      </c>
      <c r="Q15" s="3">
        <f t="shared" si="12"/>
        <v>883.17</v>
      </c>
      <c r="S15">
        <f>IF(R15&lt;&gt;0,RANK(R15,R$3:R$56),"")</f>
      </c>
      <c r="T15" s="3">
        <f t="shared" si="9"/>
        <v>0</v>
      </c>
      <c r="V15">
        <f>IF(U15&lt;&gt;0,RANK(U15,U$3:U$56),"")</f>
      </c>
      <c r="W15" s="3">
        <f t="shared" si="13"/>
        <v>0</v>
      </c>
      <c r="X15" s="3">
        <f t="shared" si="14"/>
        <v>842.5</v>
      </c>
      <c r="Y15" s="3">
        <f t="shared" si="15"/>
        <v>834.03</v>
      </c>
      <c r="Z15">
        <f t="shared" si="16"/>
        <v>855.65</v>
      </c>
      <c r="AA15">
        <f t="shared" si="17"/>
        <v>0</v>
      </c>
      <c r="AB15">
        <f t="shared" si="18"/>
        <v>883.17</v>
      </c>
      <c r="AC15">
        <f t="shared" si="19"/>
        <v>0</v>
      </c>
      <c r="AD15">
        <f t="shared" si="20"/>
        <v>0</v>
      </c>
      <c r="AE15" s="6">
        <f t="shared" si="21"/>
        <v>2581.3199999999997</v>
      </c>
      <c r="AF15" s="4">
        <f t="shared" si="22"/>
        <v>21</v>
      </c>
    </row>
    <row r="16" spans="1:32" ht="12.75">
      <c r="A16" t="s">
        <v>78</v>
      </c>
      <c r="B16" t="s">
        <v>79</v>
      </c>
      <c r="F16" s="2"/>
      <c r="K16" s="3"/>
      <c r="L16" s="2"/>
      <c r="N16" s="3"/>
      <c r="O16">
        <v>2928.7</v>
      </c>
      <c r="P16">
        <f t="shared" si="11"/>
        <v>25</v>
      </c>
      <c r="Q16" s="3">
        <f t="shared" si="12"/>
        <v>775.16</v>
      </c>
      <c r="T16" s="3">
        <f t="shared" si="9"/>
        <v>0</v>
      </c>
      <c r="W16" s="3">
        <f t="shared" si="13"/>
        <v>0</v>
      </c>
      <c r="X16" s="3">
        <f>E16</f>
        <v>0</v>
      </c>
      <c r="Y16" s="3">
        <f>H16</f>
        <v>0</v>
      </c>
      <c r="Z16">
        <f>K16</f>
        <v>0</v>
      </c>
      <c r="AA16">
        <f>N16</f>
        <v>0</v>
      </c>
      <c r="AB16">
        <f t="shared" si="18"/>
        <v>775.16</v>
      </c>
      <c r="AC16">
        <f t="shared" si="19"/>
        <v>0</v>
      </c>
      <c r="AD16">
        <f t="shared" si="20"/>
        <v>0</v>
      </c>
      <c r="AE16" s="6">
        <f t="shared" si="21"/>
        <v>775.16</v>
      </c>
      <c r="AF16" s="4">
        <f t="shared" si="22"/>
        <v>48</v>
      </c>
    </row>
    <row r="17" spans="1:32" ht="12.75">
      <c r="A17" t="s">
        <v>12</v>
      </c>
      <c r="B17" t="s">
        <v>32</v>
      </c>
      <c r="C17" s="2">
        <v>4449.9</v>
      </c>
      <c r="D17">
        <f>IF(C17&lt;&gt;0,RANK(C17,C$3:C$56),"")</f>
        <v>9</v>
      </c>
      <c r="E17" s="3">
        <f>ROUND(C17/(MAX(C$3:C$36))*1000,2)</f>
        <v>924.71</v>
      </c>
      <c r="F17" s="2">
        <v>3231.3</v>
      </c>
      <c r="G17">
        <f>IF(F17&lt;&gt;0,RANK(F17,F$3:F$56),"")</f>
        <v>21</v>
      </c>
      <c r="H17" s="3">
        <f>ROUND(F17/MAX(F$3:F$56)*1000,2)</f>
        <v>851.4</v>
      </c>
      <c r="J17">
        <f>IF(I17&lt;&gt;0,RANK(I17,I$3:I$56),"")</f>
      </c>
      <c r="K17" s="3">
        <f>ROUND(I17/MAX(I$3:I$56)*1000,2)</f>
        <v>0</v>
      </c>
      <c r="L17" s="2"/>
      <c r="M17">
        <f>IF(L17&lt;&gt;0,RANK(L17,L$3:L$56),"")</f>
      </c>
      <c r="N17" s="3">
        <f>IF(MAX(L$3:L$56)&gt;0,ROUND(L17/MAX(L$3:L$56)*1000,2),0)</f>
        <v>0</v>
      </c>
      <c r="O17">
        <v>3778.2</v>
      </c>
      <c r="P17">
        <f t="shared" si="11"/>
        <v>1</v>
      </c>
      <c r="Q17" s="3">
        <f t="shared" si="12"/>
        <v>1000</v>
      </c>
      <c r="S17">
        <f>IF(R17&lt;&gt;0,RANK(R17,R$3:R$56),"")</f>
      </c>
      <c r="T17" s="3">
        <f t="shared" si="9"/>
        <v>0</v>
      </c>
      <c r="V17">
        <f>IF(U17&lt;&gt;0,RANK(U17,U$3:U$56),"")</f>
      </c>
      <c r="W17" s="3">
        <f t="shared" si="13"/>
        <v>0</v>
      </c>
      <c r="X17" s="3">
        <f t="shared" si="14"/>
        <v>924.71</v>
      </c>
      <c r="Y17" s="3">
        <f t="shared" si="15"/>
        <v>851.4</v>
      </c>
      <c r="Z17">
        <f t="shared" si="16"/>
        <v>0</v>
      </c>
      <c r="AA17">
        <f t="shared" si="17"/>
        <v>0</v>
      </c>
      <c r="AB17">
        <f t="shared" si="18"/>
        <v>1000</v>
      </c>
      <c r="AC17">
        <f t="shared" si="19"/>
        <v>0</v>
      </c>
      <c r="AD17">
        <f t="shared" si="20"/>
        <v>0</v>
      </c>
      <c r="AE17" s="6">
        <f t="shared" si="21"/>
        <v>2776.11</v>
      </c>
      <c r="AF17" s="4">
        <f t="shared" si="22"/>
        <v>10</v>
      </c>
    </row>
    <row r="18" spans="1:32" ht="12.75">
      <c r="A18" t="s">
        <v>24</v>
      </c>
      <c r="B18" t="s">
        <v>33</v>
      </c>
      <c r="C18" s="2">
        <v>4812.2</v>
      </c>
      <c r="D18">
        <f>IF(C18&lt;&gt;0,RANK(C18,C$3:C$56),"")</f>
        <v>1</v>
      </c>
      <c r="E18" s="3">
        <f>ROUND(C18/(MAX(C$3:C$36))*1000,2)</f>
        <v>1000</v>
      </c>
      <c r="F18" s="2">
        <v>3503.8</v>
      </c>
      <c r="G18">
        <f>IF(F18&lt;&gt;0,RANK(F18,F$3:F$56),"")</f>
        <v>12</v>
      </c>
      <c r="H18" s="3">
        <f>ROUND(F18/MAX(F$3:F$56)*1000,2)</f>
        <v>923.19</v>
      </c>
      <c r="I18" s="2">
        <v>3137.1</v>
      </c>
      <c r="J18">
        <f>IF(I18&lt;&gt;0,RANK(I18,I$3:I$56),"")</f>
        <v>18</v>
      </c>
      <c r="K18" s="3">
        <f>ROUND(I18/MAX(I$3:I$56)*1000,2)</f>
        <v>867.85</v>
      </c>
      <c r="L18" s="2"/>
      <c r="M18">
        <f>IF(L18&lt;&gt;0,RANK(L18,L$3:L$56),"")</f>
      </c>
      <c r="N18" s="3">
        <f>IF(MAX(L$3:L$56)&gt;0,ROUND(L18/MAX(L$3:L$56)*1000,2),0)</f>
        <v>0</v>
      </c>
      <c r="O18">
        <v>3721.9</v>
      </c>
      <c r="P18">
        <f t="shared" si="11"/>
        <v>5</v>
      </c>
      <c r="Q18" s="3">
        <f t="shared" si="12"/>
        <v>985.1</v>
      </c>
      <c r="S18">
        <f>IF(R18&lt;&gt;0,RANK(R18,R$3:R$56),"")</f>
      </c>
      <c r="T18" s="3">
        <f t="shared" si="9"/>
        <v>0</v>
      </c>
      <c r="V18">
        <f>IF(U18&lt;&gt;0,RANK(U18,U$3:U$56),"")</f>
      </c>
      <c r="W18" s="3">
        <f t="shared" si="13"/>
        <v>0</v>
      </c>
      <c r="X18" s="3">
        <f t="shared" si="14"/>
        <v>1000</v>
      </c>
      <c r="Y18" s="3">
        <f t="shared" si="15"/>
        <v>923.19</v>
      </c>
      <c r="Z18">
        <f t="shared" si="16"/>
        <v>867.85</v>
      </c>
      <c r="AA18">
        <f t="shared" si="17"/>
        <v>0</v>
      </c>
      <c r="AB18">
        <f t="shared" si="18"/>
        <v>985.1</v>
      </c>
      <c r="AC18">
        <f t="shared" si="19"/>
        <v>0</v>
      </c>
      <c r="AD18">
        <f t="shared" si="20"/>
        <v>0</v>
      </c>
      <c r="AE18" s="6">
        <f t="shared" si="21"/>
        <v>2908.29</v>
      </c>
      <c r="AF18" s="4">
        <f t="shared" si="22"/>
        <v>3</v>
      </c>
    </row>
    <row r="19" spans="1:32" ht="12.75">
      <c r="A19" t="s">
        <v>83</v>
      </c>
      <c r="B19" t="s">
        <v>31</v>
      </c>
      <c r="F19" s="2"/>
      <c r="K19" s="3"/>
      <c r="L19" s="2"/>
      <c r="N19" s="3"/>
      <c r="O19">
        <v>2349.5</v>
      </c>
      <c r="P19">
        <f t="shared" si="11"/>
        <v>29</v>
      </c>
      <c r="Q19" s="3">
        <f t="shared" si="12"/>
        <v>621.86</v>
      </c>
      <c r="T19" s="3">
        <f t="shared" si="9"/>
        <v>0</v>
      </c>
      <c r="W19" s="3">
        <f t="shared" si="13"/>
        <v>0</v>
      </c>
      <c r="X19" s="3">
        <f>E19</f>
        <v>0</v>
      </c>
      <c r="Y19" s="3">
        <f>H19</f>
        <v>0</v>
      </c>
      <c r="Z19">
        <f>K19</f>
        <v>0</v>
      </c>
      <c r="AA19">
        <f>N19</f>
        <v>0</v>
      </c>
      <c r="AB19">
        <f t="shared" si="18"/>
        <v>621.86</v>
      </c>
      <c r="AC19">
        <f t="shared" si="19"/>
        <v>0</v>
      </c>
      <c r="AD19">
        <f t="shared" si="20"/>
        <v>0</v>
      </c>
      <c r="AE19" s="6">
        <f t="shared" si="21"/>
        <v>621.86</v>
      </c>
      <c r="AF19" s="4">
        <f t="shared" si="22"/>
        <v>52</v>
      </c>
    </row>
    <row r="20" spans="1:32" ht="12.75">
      <c r="A20" t="s">
        <v>51</v>
      </c>
      <c r="B20" t="s">
        <v>33</v>
      </c>
      <c r="D20">
        <f>IF(C20&lt;&gt;0,RANK(C20,C$3:C$56),"")</f>
      </c>
      <c r="F20" s="2"/>
      <c r="I20" s="2">
        <v>1794.8</v>
      </c>
      <c r="J20">
        <f>IF(I20&lt;&gt;0,RANK(I20,I$3:I$56),"")</f>
        <v>33</v>
      </c>
      <c r="K20" s="3">
        <f>ROUND(I20/MAX(I$3:I$56)*1000,2)</f>
        <v>496.51</v>
      </c>
      <c r="L20" s="2"/>
      <c r="M20">
        <f>IF(L20&lt;&gt;0,RANK(L20,L$3:L$56),"")</f>
      </c>
      <c r="N20" s="3">
        <f>IF(MAX(L$3:L$56)&gt;0,ROUND(L20/MAX(L$3:L$56)*1000,2),0)</f>
        <v>0</v>
      </c>
      <c r="P20">
        <f t="shared" si="11"/>
      </c>
      <c r="Q20" s="3">
        <f t="shared" si="12"/>
        <v>0</v>
      </c>
      <c r="S20">
        <f>IF(R20&lt;&gt;0,RANK(R20,R$3:R$56),"")</f>
      </c>
      <c r="T20" s="3">
        <f t="shared" si="9"/>
        <v>0</v>
      </c>
      <c r="V20">
        <f>IF(U20&lt;&gt;0,RANK(U20,U$3:U$56),"")</f>
      </c>
      <c r="W20" s="3">
        <f t="shared" si="13"/>
        <v>0</v>
      </c>
      <c r="X20" s="3">
        <f t="shared" si="14"/>
        <v>0</v>
      </c>
      <c r="Y20" s="3">
        <f t="shared" si="15"/>
        <v>0</v>
      </c>
      <c r="Z20">
        <f t="shared" si="16"/>
        <v>496.51</v>
      </c>
      <c r="AA20">
        <f t="shared" si="17"/>
        <v>0</v>
      </c>
      <c r="AB20">
        <f t="shared" si="18"/>
        <v>0</v>
      </c>
      <c r="AC20">
        <f t="shared" si="19"/>
        <v>0</v>
      </c>
      <c r="AD20">
        <f t="shared" si="20"/>
        <v>0</v>
      </c>
      <c r="AE20" s="6">
        <f t="shared" si="21"/>
        <v>496.51</v>
      </c>
      <c r="AF20" s="4">
        <f t="shared" si="22"/>
        <v>53</v>
      </c>
    </row>
    <row r="21" spans="1:32" ht="12.75">
      <c r="A21" t="s">
        <v>51</v>
      </c>
      <c r="B21" t="s">
        <v>34</v>
      </c>
      <c r="D21">
        <f>IF(C21&lt;&gt;0,RANK(C21,C$3:C$56),"")</f>
      </c>
      <c r="E21" s="3">
        <f>ROUND(C21/(MAX(C$3:C$36))*1000,2)</f>
        <v>0</v>
      </c>
      <c r="F21" s="2">
        <v>2760.2</v>
      </c>
      <c r="G21">
        <f>IF(F21&lt;&gt;0,RANK(F21,F$3:F$56),"")</f>
        <v>34</v>
      </c>
      <c r="H21" s="3">
        <f>ROUND(F21/MAX(F$3:F$56)*1000,2)</f>
        <v>727.27</v>
      </c>
      <c r="I21" s="2">
        <v>2942.5</v>
      </c>
      <c r="J21">
        <f>IF(I21&lt;&gt;0,RANK(I21,I$3:I$56),"")</f>
        <v>27</v>
      </c>
      <c r="K21" s="3">
        <f>ROUND(I21/MAX(I$3:I$56)*1000,2)</f>
        <v>814.01</v>
      </c>
      <c r="L21" s="2"/>
      <c r="M21">
        <f>IF(L21&lt;&gt;0,RANK(L21,L$3:L$56),"")</f>
      </c>
      <c r="N21" s="3">
        <f>IF(MAX(L$3:L$56)&gt;0,ROUND(L21/MAX(L$3:L$56)*1000,2),0)</f>
        <v>0</v>
      </c>
      <c r="P21">
        <f t="shared" si="11"/>
      </c>
      <c r="Q21" s="3">
        <f t="shared" si="12"/>
        <v>0</v>
      </c>
      <c r="S21">
        <f>IF(R21&lt;&gt;0,RANK(R21,R$3:R$56),"")</f>
      </c>
      <c r="T21" s="3">
        <f t="shared" si="9"/>
        <v>0</v>
      </c>
      <c r="V21">
        <f>IF(U21&lt;&gt;0,RANK(U21,U$3:U$56),"")</f>
      </c>
      <c r="W21" s="3">
        <f t="shared" si="13"/>
        <v>0</v>
      </c>
      <c r="X21" s="3">
        <f t="shared" si="14"/>
        <v>0</v>
      </c>
      <c r="Y21" s="3">
        <f t="shared" si="15"/>
        <v>727.27</v>
      </c>
      <c r="Z21">
        <f t="shared" si="16"/>
        <v>814.01</v>
      </c>
      <c r="AA21">
        <f t="shared" si="17"/>
        <v>0</v>
      </c>
      <c r="AB21">
        <f t="shared" si="18"/>
        <v>0</v>
      </c>
      <c r="AC21">
        <f t="shared" si="19"/>
        <v>0</v>
      </c>
      <c r="AD21">
        <f t="shared" si="20"/>
        <v>0</v>
      </c>
      <c r="AE21" s="6">
        <f t="shared" si="21"/>
        <v>1541.28</v>
      </c>
      <c r="AF21" s="4">
        <f t="shared" si="22"/>
        <v>31</v>
      </c>
    </row>
    <row r="22" spans="1:32" ht="12.75">
      <c r="A22" t="s">
        <v>82</v>
      </c>
      <c r="B22" t="s">
        <v>30</v>
      </c>
      <c r="F22" s="2"/>
      <c r="K22" s="3"/>
      <c r="L22" s="2"/>
      <c r="N22" s="3"/>
      <c r="O22">
        <v>3173.6</v>
      </c>
      <c r="P22">
        <f t="shared" si="11"/>
        <v>21</v>
      </c>
      <c r="Q22" s="3">
        <f t="shared" si="12"/>
        <v>839.98</v>
      </c>
      <c r="T22" s="3">
        <f t="shared" si="9"/>
        <v>0</v>
      </c>
      <c r="W22" s="3">
        <f t="shared" si="13"/>
        <v>0</v>
      </c>
      <c r="X22" s="3">
        <f>E22</f>
        <v>0</v>
      </c>
      <c r="Y22" s="3">
        <f>H22</f>
        <v>0</v>
      </c>
      <c r="Z22">
        <f>K22</f>
        <v>0</v>
      </c>
      <c r="AA22">
        <f>N22</f>
        <v>0</v>
      </c>
      <c r="AB22">
        <f t="shared" si="18"/>
        <v>839.98</v>
      </c>
      <c r="AC22">
        <f t="shared" si="19"/>
        <v>0</v>
      </c>
      <c r="AD22">
        <f t="shared" si="20"/>
        <v>0</v>
      </c>
      <c r="AE22" s="6">
        <f t="shared" si="21"/>
        <v>839.98</v>
      </c>
      <c r="AF22" s="4">
        <f t="shared" si="22"/>
        <v>40</v>
      </c>
    </row>
    <row r="23" spans="1:32" ht="12.75">
      <c r="A23" t="s">
        <v>11</v>
      </c>
      <c r="B23" t="s">
        <v>32</v>
      </c>
      <c r="C23" s="2">
        <v>4510.9</v>
      </c>
      <c r="D23">
        <f aca="true" t="shared" si="23" ref="D23:D45">IF(C23&lt;&gt;0,RANK(C23,C$3:C$56),"")</f>
        <v>5</v>
      </c>
      <c r="E23" s="3">
        <f>ROUND(C23/(MAX(C$3:C$36))*1000,2)</f>
        <v>937.39</v>
      </c>
      <c r="F23" s="2">
        <v>3413.4</v>
      </c>
      <c r="G23">
        <f>IF(F23&lt;&gt;0,RANK(F23,F$3:F$56),"")</f>
        <v>15</v>
      </c>
      <c r="H23" s="3">
        <f>ROUND(F23/MAX(F$3:F$56)*1000,2)</f>
        <v>899.38</v>
      </c>
      <c r="I23" s="2">
        <v>3249.7</v>
      </c>
      <c r="J23">
        <f aca="true" t="shared" si="24" ref="J23:J45">IF(I23&lt;&gt;0,RANK(I23,I$3:I$56),"")</f>
        <v>14</v>
      </c>
      <c r="K23" s="3">
        <f aca="true" t="shared" si="25" ref="K23:K45">ROUND(I23/MAX(I$3:I$56)*1000,2)</f>
        <v>899</v>
      </c>
      <c r="L23" s="2"/>
      <c r="M23">
        <f aca="true" t="shared" si="26" ref="M23:M45">IF(L23&lt;&gt;0,RANK(L23,L$3:L$56),"")</f>
      </c>
      <c r="N23" s="3">
        <f aca="true" t="shared" si="27" ref="N23:N45">IF(MAX(L$3:L$56)&gt;0,ROUND(L23/MAX(L$3:L$56)*1000,2),0)</f>
        <v>0</v>
      </c>
      <c r="O23">
        <v>3102.1</v>
      </c>
      <c r="P23">
        <f t="shared" si="11"/>
        <v>22</v>
      </c>
      <c r="Q23" s="3">
        <f t="shared" si="12"/>
        <v>821.05</v>
      </c>
      <c r="S23">
        <f aca="true" t="shared" si="28" ref="S23:S45">IF(R23&lt;&gt;0,RANK(R23,R$3:R$56),"")</f>
      </c>
      <c r="T23" s="3">
        <f t="shared" si="9"/>
        <v>0</v>
      </c>
      <c r="V23">
        <f aca="true" t="shared" si="29" ref="V23:V45">IF(U23&lt;&gt;0,RANK(U23,U$3:U$56),"")</f>
      </c>
      <c r="W23" s="3">
        <f t="shared" si="13"/>
        <v>0</v>
      </c>
      <c r="X23" s="3">
        <f t="shared" si="14"/>
        <v>937.39</v>
      </c>
      <c r="Y23" s="3">
        <f t="shared" si="15"/>
        <v>899.38</v>
      </c>
      <c r="Z23">
        <f t="shared" si="16"/>
        <v>899</v>
      </c>
      <c r="AA23">
        <f t="shared" si="17"/>
        <v>0</v>
      </c>
      <c r="AB23">
        <f t="shared" si="18"/>
        <v>821.05</v>
      </c>
      <c r="AC23">
        <f t="shared" si="19"/>
        <v>0</v>
      </c>
      <c r="AD23">
        <f t="shared" si="20"/>
        <v>0</v>
      </c>
      <c r="AE23" s="6">
        <f t="shared" si="21"/>
        <v>2735.77</v>
      </c>
      <c r="AF23" s="4">
        <f t="shared" si="22"/>
        <v>12</v>
      </c>
    </row>
    <row r="24" spans="1:32" ht="12.75">
      <c r="A24" t="s">
        <v>11</v>
      </c>
      <c r="B24" t="s">
        <v>33</v>
      </c>
      <c r="C24" s="2">
        <v>3918.5</v>
      </c>
      <c r="D24">
        <f t="shared" si="23"/>
        <v>23</v>
      </c>
      <c r="E24" s="3">
        <f>ROUND(C24/(MAX(C$3:C$36))*1000,2)</f>
        <v>814.28</v>
      </c>
      <c r="F24" s="2">
        <v>3059.9</v>
      </c>
      <c r="G24">
        <f>IF(F24&lt;&gt;0,RANK(F24,F$3:F$56),"")</f>
        <v>30</v>
      </c>
      <c r="H24" s="3">
        <f>ROUND(F24/MAX(F$3:F$56)*1000,2)</f>
        <v>806.23</v>
      </c>
      <c r="I24" s="2">
        <v>3295.3</v>
      </c>
      <c r="J24">
        <f t="shared" si="24"/>
        <v>12</v>
      </c>
      <c r="K24" s="3">
        <f t="shared" si="25"/>
        <v>911.61</v>
      </c>
      <c r="L24" s="2"/>
      <c r="M24">
        <f t="shared" si="26"/>
      </c>
      <c r="N24" s="3">
        <f t="shared" si="27"/>
        <v>0</v>
      </c>
      <c r="O24">
        <v>3568</v>
      </c>
      <c r="P24">
        <f t="shared" si="11"/>
        <v>9</v>
      </c>
      <c r="Q24" s="3">
        <f t="shared" si="12"/>
        <v>944.37</v>
      </c>
      <c r="S24">
        <f t="shared" si="28"/>
      </c>
      <c r="T24" s="3">
        <f t="shared" si="9"/>
        <v>0</v>
      </c>
      <c r="V24">
        <f t="shared" si="29"/>
      </c>
      <c r="W24" s="3">
        <f t="shared" si="13"/>
        <v>0</v>
      </c>
      <c r="X24" s="3">
        <f t="shared" si="14"/>
        <v>814.28</v>
      </c>
      <c r="Y24" s="3">
        <f t="shared" si="15"/>
        <v>806.23</v>
      </c>
      <c r="Z24">
        <f t="shared" si="16"/>
        <v>911.61</v>
      </c>
      <c r="AA24">
        <f t="shared" si="17"/>
        <v>0</v>
      </c>
      <c r="AB24">
        <f t="shared" si="18"/>
        <v>944.37</v>
      </c>
      <c r="AC24">
        <f t="shared" si="19"/>
        <v>0</v>
      </c>
      <c r="AD24">
        <f t="shared" si="20"/>
        <v>0</v>
      </c>
      <c r="AE24" s="6">
        <f t="shared" si="21"/>
        <v>2670.26</v>
      </c>
      <c r="AF24" s="4">
        <f t="shared" si="22"/>
        <v>17</v>
      </c>
    </row>
    <row r="25" spans="1:32" ht="12.75">
      <c r="A25" t="s">
        <v>66</v>
      </c>
      <c r="B25" t="s">
        <v>67</v>
      </c>
      <c r="D25">
        <f t="shared" si="23"/>
      </c>
      <c r="F25" s="2"/>
      <c r="I25" s="2">
        <v>3504.1</v>
      </c>
      <c r="J25">
        <f t="shared" si="24"/>
        <v>5</v>
      </c>
      <c r="K25" s="3">
        <f t="shared" si="25"/>
        <v>969.38</v>
      </c>
      <c r="L25" s="2"/>
      <c r="M25">
        <f t="shared" si="26"/>
      </c>
      <c r="N25" s="3">
        <f t="shared" si="27"/>
        <v>0</v>
      </c>
      <c r="P25">
        <f t="shared" si="11"/>
      </c>
      <c r="Q25" s="3">
        <f t="shared" si="12"/>
        <v>0</v>
      </c>
      <c r="S25">
        <f t="shared" si="28"/>
      </c>
      <c r="T25" s="3">
        <f t="shared" si="9"/>
        <v>0</v>
      </c>
      <c r="V25">
        <f t="shared" si="29"/>
      </c>
      <c r="W25" s="3">
        <f t="shared" si="13"/>
        <v>0</v>
      </c>
      <c r="X25" s="3">
        <f t="shared" si="14"/>
        <v>0</v>
      </c>
      <c r="Y25" s="3">
        <f t="shared" si="15"/>
        <v>0</v>
      </c>
      <c r="Z25">
        <f t="shared" si="16"/>
        <v>969.38</v>
      </c>
      <c r="AA25">
        <f t="shared" si="17"/>
        <v>0</v>
      </c>
      <c r="AB25">
        <f t="shared" si="18"/>
        <v>0</v>
      </c>
      <c r="AC25">
        <f t="shared" si="19"/>
        <v>0</v>
      </c>
      <c r="AD25">
        <f t="shared" si="20"/>
        <v>0</v>
      </c>
      <c r="AE25" s="6">
        <f t="shared" si="21"/>
        <v>969.38</v>
      </c>
      <c r="AF25" s="4">
        <f t="shared" si="22"/>
        <v>33</v>
      </c>
    </row>
    <row r="26" spans="1:32" ht="12.75">
      <c r="A26" t="s">
        <v>10</v>
      </c>
      <c r="B26" t="s">
        <v>34</v>
      </c>
      <c r="C26" s="2">
        <v>4478.7</v>
      </c>
      <c r="D26">
        <f t="shared" si="23"/>
        <v>6</v>
      </c>
      <c r="E26" s="3">
        <f>ROUND(C26/(MAX(C$3:C$36))*1000,2)</f>
        <v>930.7</v>
      </c>
      <c r="F26" s="2">
        <v>3581.9</v>
      </c>
      <c r="G26">
        <f>IF(F26&lt;&gt;0,RANK(F26,F$3:F$56),"")</f>
        <v>8</v>
      </c>
      <c r="H26" s="3">
        <f>ROUND(F26/MAX(F$3:F$56)*1000,2)</f>
        <v>943.77</v>
      </c>
      <c r="I26" s="2">
        <v>3532.2</v>
      </c>
      <c r="J26">
        <f t="shared" si="24"/>
        <v>4</v>
      </c>
      <c r="K26" s="3">
        <f t="shared" si="25"/>
        <v>977.15</v>
      </c>
      <c r="L26" s="2"/>
      <c r="M26">
        <f t="shared" si="26"/>
      </c>
      <c r="N26" s="3">
        <f t="shared" si="27"/>
        <v>0</v>
      </c>
      <c r="O26">
        <v>3647.5</v>
      </c>
      <c r="P26">
        <f t="shared" si="11"/>
        <v>7</v>
      </c>
      <c r="Q26" s="3">
        <f t="shared" si="12"/>
        <v>965.41</v>
      </c>
      <c r="S26">
        <f t="shared" si="28"/>
      </c>
      <c r="T26" s="3">
        <f t="shared" si="9"/>
        <v>0</v>
      </c>
      <c r="V26">
        <f t="shared" si="29"/>
      </c>
      <c r="W26" s="3">
        <f t="shared" si="13"/>
        <v>0</v>
      </c>
      <c r="X26" s="3">
        <f t="shared" si="14"/>
        <v>930.7</v>
      </c>
      <c r="Y26" s="3">
        <f t="shared" si="15"/>
        <v>943.77</v>
      </c>
      <c r="Z26">
        <f t="shared" si="16"/>
        <v>977.15</v>
      </c>
      <c r="AA26">
        <f t="shared" si="17"/>
        <v>0</v>
      </c>
      <c r="AB26">
        <f t="shared" si="18"/>
        <v>965.41</v>
      </c>
      <c r="AC26">
        <f t="shared" si="19"/>
        <v>0</v>
      </c>
      <c r="AD26">
        <f t="shared" si="20"/>
        <v>0</v>
      </c>
      <c r="AE26" s="6">
        <f t="shared" si="21"/>
        <v>2886.33</v>
      </c>
      <c r="AF26" s="4">
        <f t="shared" si="22"/>
        <v>4</v>
      </c>
    </row>
    <row r="27" spans="1:32" ht="12.75">
      <c r="A27" t="s">
        <v>75</v>
      </c>
      <c r="B27" t="s">
        <v>47</v>
      </c>
      <c r="D27">
        <f t="shared" si="23"/>
      </c>
      <c r="F27" s="2"/>
      <c r="I27" s="2">
        <v>3137.6</v>
      </c>
      <c r="J27">
        <f t="shared" si="24"/>
        <v>17</v>
      </c>
      <c r="K27" s="3">
        <f t="shared" si="25"/>
        <v>867.99</v>
      </c>
      <c r="L27" s="2"/>
      <c r="M27">
        <f t="shared" si="26"/>
      </c>
      <c r="N27" s="3">
        <f t="shared" si="27"/>
        <v>0</v>
      </c>
      <c r="P27">
        <f t="shared" si="11"/>
      </c>
      <c r="Q27" s="3">
        <f t="shared" si="12"/>
        <v>0</v>
      </c>
      <c r="S27">
        <f t="shared" si="28"/>
      </c>
      <c r="T27" s="3">
        <f t="shared" si="9"/>
        <v>0</v>
      </c>
      <c r="V27">
        <f t="shared" si="29"/>
      </c>
      <c r="W27" s="3">
        <f t="shared" si="13"/>
        <v>0</v>
      </c>
      <c r="X27" s="3">
        <f t="shared" si="14"/>
        <v>0</v>
      </c>
      <c r="Y27" s="3">
        <f t="shared" si="15"/>
        <v>0</v>
      </c>
      <c r="Z27">
        <f t="shared" si="16"/>
        <v>867.99</v>
      </c>
      <c r="AA27">
        <f t="shared" si="17"/>
        <v>0</v>
      </c>
      <c r="AB27">
        <f t="shared" si="18"/>
        <v>0</v>
      </c>
      <c r="AC27">
        <f t="shared" si="19"/>
        <v>0</v>
      </c>
      <c r="AD27">
        <f t="shared" si="20"/>
        <v>0</v>
      </c>
      <c r="AE27" s="6">
        <f t="shared" si="21"/>
        <v>867.99</v>
      </c>
      <c r="AF27" s="4">
        <f t="shared" si="22"/>
        <v>38</v>
      </c>
    </row>
    <row r="28" spans="1:32" ht="12.75">
      <c r="A28" t="s">
        <v>77</v>
      </c>
      <c r="B28" t="s">
        <v>17</v>
      </c>
      <c r="C28" s="2">
        <v>4091</v>
      </c>
      <c r="D28">
        <f t="shared" si="23"/>
        <v>19</v>
      </c>
      <c r="E28" s="3">
        <f aca="true" t="shared" si="30" ref="E28:E38">ROUND(C28/(MAX(C$3:C$36))*1000,2)</f>
        <v>850.13</v>
      </c>
      <c r="F28" s="2">
        <v>3105.1</v>
      </c>
      <c r="G28">
        <f aca="true" t="shared" si="31" ref="G28:G38">IF(F28&lt;&gt;0,RANK(F28,F$3:F$56),"")</f>
        <v>29</v>
      </c>
      <c r="H28" s="3">
        <f aca="true" t="shared" si="32" ref="H28:H38">ROUND(F28/MAX(F$3:F$56)*1000,2)</f>
        <v>818.14</v>
      </c>
      <c r="J28">
        <f t="shared" si="24"/>
      </c>
      <c r="K28" s="3">
        <f t="shared" si="25"/>
        <v>0</v>
      </c>
      <c r="L28" s="2"/>
      <c r="M28">
        <f t="shared" si="26"/>
      </c>
      <c r="N28" s="3">
        <f t="shared" si="27"/>
        <v>0</v>
      </c>
      <c r="O28">
        <v>3414.3</v>
      </c>
      <c r="P28">
        <f t="shared" si="11"/>
        <v>15</v>
      </c>
      <c r="Q28" s="3">
        <f t="shared" si="12"/>
        <v>903.68</v>
      </c>
      <c r="S28">
        <f t="shared" si="28"/>
      </c>
      <c r="T28" s="3">
        <f t="shared" si="9"/>
        <v>0</v>
      </c>
      <c r="V28">
        <f t="shared" si="29"/>
      </c>
      <c r="W28" s="3">
        <f t="shared" si="13"/>
        <v>0</v>
      </c>
      <c r="X28" s="3">
        <f t="shared" si="14"/>
        <v>850.13</v>
      </c>
      <c r="Y28" s="3">
        <f t="shared" si="15"/>
        <v>818.14</v>
      </c>
      <c r="Z28">
        <f t="shared" si="16"/>
        <v>0</v>
      </c>
      <c r="AA28">
        <f t="shared" si="17"/>
        <v>0</v>
      </c>
      <c r="AB28">
        <f t="shared" si="18"/>
        <v>903.68</v>
      </c>
      <c r="AC28">
        <f t="shared" si="19"/>
        <v>0</v>
      </c>
      <c r="AD28">
        <f t="shared" si="20"/>
        <v>0</v>
      </c>
      <c r="AE28" s="6">
        <f t="shared" si="21"/>
        <v>2571.95</v>
      </c>
      <c r="AF28" s="4">
        <f t="shared" si="22"/>
        <v>22</v>
      </c>
    </row>
    <row r="29" spans="1:32" ht="12.75">
      <c r="A29" t="s">
        <v>20</v>
      </c>
      <c r="B29" t="s">
        <v>35</v>
      </c>
      <c r="C29" s="2">
        <v>3741.6</v>
      </c>
      <c r="D29">
        <f t="shared" si="23"/>
        <v>24</v>
      </c>
      <c r="E29" s="3">
        <f t="shared" si="30"/>
        <v>777.52</v>
      </c>
      <c r="F29" s="2"/>
      <c r="G29">
        <f t="shared" si="31"/>
      </c>
      <c r="H29" s="3">
        <f t="shared" si="32"/>
        <v>0</v>
      </c>
      <c r="I29" s="2">
        <v>2817.9</v>
      </c>
      <c r="J29">
        <f t="shared" si="24"/>
        <v>30</v>
      </c>
      <c r="K29" s="3">
        <f t="shared" si="25"/>
        <v>779.55</v>
      </c>
      <c r="L29" s="2"/>
      <c r="M29">
        <f t="shared" si="26"/>
      </c>
      <c r="N29" s="3">
        <f t="shared" si="27"/>
        <v>0</v>
      </c>
      <c r="P29">
        <f t="shared" si="11"/>
      </c>
      <c r="Q29" s="3">
        <f t="shared" si="12"/>
        <v>0</v>
      </c>
      <c r="S29">
        <f t="shared" si="28"/>
      </c>
      <c r="T29" s="3">
        <f t="shared" si="9"/>
        <v>0</v>
      </c>
      <c r="V29">
        <f t="shared" si="29"/>
      </c>
      <c r="W29" s="3">
        <f t="shared" si="13"/>
        <v>0</v>
      </c>
      <c r="X29" s="3">
        <f t="shared" si="14"/>
        <v>777.52</v>
      </c>
      <c r="Y29" s="3">
        <f t="shared" si="15"/>
        <v>0</v>
      </c>
      <c r="Z29">
        <f t="shared" si="16"/>
        <v>779.55</v>
      </c>
      <c r="AA29">
        <f t="shared" si="17"/>
        <v>0</v>
      </c>
      <c r="AB29">
        <f t="shared" si="18"/>
        <v>0</v>
      </c>
      <c r="AC29">
        <f t="shared" si="19"/>
        <v>0</v>
      </c>
      <c r="AD29">
        <f t="shared" si="20"/>
        <v>0</v>
      </c>
      <c r="AE29" s="6">
        <f t="shared" si="21"/>
        <v>1557.07</v>
      </c>
      <c r="AF29" s="4">
        <f t="shared" si="22"/>
        <v>30</v>
      </c>
    </row>
    <row r="30" spans="1:32" ht="12.75">
      <c r="A30" t="s">
        <v>44</v>
      </c>
      <c r="B30" t="s">
        <v>45</v>
      </c>
      <c r="D30">
        <f t="shared" si="23"/>
      </c>
      <c r="E30" s="3">
        <f t="shared" si="30"/>
        <v>0</v>
      </c>
      <c r="F30" s="2">
        <v>2959</v>
      </c>
      <c r="G30">
        <f t="shared" si="31"/>
        <v>31</v>
      </c>
      <c r="H30" s="3">
        <f t="shared" si="32"/>
        <v>779.65</v>
      </c>
      <c r="J30">
        <f t="shared" si="24"/>
      </c>
      <c r="K30" s="3">
        <f t="shared" si="25"/>
        <v>0</v>
      </c>
      <c r="L30" s="2"/>
      <c r="M30">
        <f t="shared" si="26"/>
      </c>
      <c r="N30" s="3">
        <f t="shared" si="27"/>
        <v>0</v>
      </c>
      <c r="P30">
        <f t="shared" si="11"/>
      </c>
      <c r="Q30" s="3">
        <f t="shared" si="12"/>
        <v>0</v>
      </c>
      <c r="S30">
        <f t="shared" si="28"/>
      </c>
      <c r="T30" s="3">
        <f t="shared" si="9"/>
        <v>0</v>
      </c>
      <c r="V30">
        <f t="shared" si="29"/>
      </c>
      <c r="W30" s="3">
        <f t="shared" si="13"/>
        <v>0</v>
      </c>
      <c r="X30" s="3">
        <f t="shared" si="14"/>
        <v>0</v>
      </c>
      <c r="Y30" s="3">
        <f t="shared" si="15"/>
        <v>779.65</v>
      </c>
      <c r="Z30">
        <f t="shared" si="16"/>
        <v>0</v>
      </c>
      <c r="AA30">
        <f t="shared" si="17"/>
        <v>0</v>
      </c>
      <c r="AB30">
        <f t="shared" si="18"/>
        <v>0</v>
      </c>
      <c r="AC30">
        <f t="shared" si="19"/>
        <v>0</v>
      </c>
      <c r="AD30">
        <f t="shared" si="20"/>
        <v>0</v>
      </c>
      <c r="AE30" s="6">
        <f t="shared" si="21"/>
        <v>779.65</v>
      </c>
      <c r="AF30" s="4">
        <f t="shared" si="22"/>
        <v>47</v>
      </c>
    </row>
    <row r="31" spans="1:32" ht="12.75">
      <c r="A31" t="s">
        <v>41</v>
      </c>
      <c r="B31" t="s">
        <v>33</v>
      </c>
      <c r="D31">
        <f t="shared" si="23"/>
      </c>
      <c r="E31" s="3">
        <f t="shared" si="30"/>
        <v>0</v>
      </c>
      <c r="F31" s="2">
        <v>3167</v>
      </c>
      <c r="G31">
        <f t="shared" si="31"/>
        <v>25</v>
      </c>
      <c r="H31" s="3">
        <f t="shared" si="32"/>
        <v>834.45</v>
      </c>
      <c r="J31">
        <f t="shared" si="24"/>
      </c>
      <c r="K31" s="3">
        <f t="shared" si="25"/>
        <v>0</v>
      </c>
      <c r="L31" s="2"/>
      <c r="M31">
        <f t="shared" si="26"/>
      </c>
      <c r="N31" s="3">
        <f t="shared" si="27"/>
        <v>0</v>
      </c>
      <c r="O31">
        <v>2905.7</v>
      </c>
      <c r="P31">
        <f t="shared" si="11"/>
        <v>27</v>
      </c>
      <c r="Q31" s="3">
        <f t="shared" si="12"/>
        <v>769.07</v>
      </c>
      <c r="S31">
        <f t="shared" si="28"/>
      </c>
      <c r="T31" s="3">
        <f t="shared" si="9"/>
        <v>0</v>
      </c>
      <c r="V31">
        <f t="shared" si="29"/>
      </c>
      <c r="W31" s="3">
        <f t="shared" si="13"/>
        <v>0</v>
      </c>
      <c r="X31" s="3">
        <f t="shared" si="14"/>
        <v>0</v>
      </c>
      <c r="Y31" s="3">
        <f t="shared" si="15"/>
        <v>834.45</v>
      </c>
      <c r="Z31">
        <f t="shared" si="16"/>
        <v>0</v>
      </c>
      <c r="AA31">
        <f t="shared" si="17"/>
        <v>0</v>
      </c>
      <c r="AB31">
        <f t="shared" si="18"/>
        <v>769.07</v>
      </c>
      <c r="AC31">
        <f t="shared" si="19"/>
        <v>0</v>
      </c>
      <c r="AD31">
        <f t="shared" si="20"/>
        <v>0</v>
      </c>
      <c r="AE31" s="6">
        <f t="shared" si="21"/>
        <v>1603.52</v>
      </c>
      <c r="AF31" s="4">
        <f t="shared" si="22"/>
        <v>29</v>
      </c>
    </row>
    <row r="32" spans="1:32" ht="12.75">
      <c r="A32" t="s">
        <v>23</v>
      </c>
      <c r="B32" t="s">
        <v>36</v>
      </c>
      <c r="C32" s="2">
        <v>4355.8</v>
      </c>
      <c r="D32">
        <f t="shared" si="23"/>
        <v>10</v>
      </c>
      <c r="E32" s="3">
        <f t="shared" si="30"/>
        <v>905.16</v>
      </c>
      <c r="F32" s="2">
        <v>3335.1</v>
      </c>
      <c r="G32">
        <f t="shared" si="31"/>
        <v>19</v>
      </c>
      <c r="H32" s="3">
        <f t="shared" si="32"/>
        <v>878.74</v>
      </c>
      <c r="I32" s="2">
        <v>3068.6</v>
      </c>
      <c r="J32">
        <f t="shared" si="24"/>
        <v>22</v>
      </c>
      <c r="K32" s="3">
        <f t="shared" si="25"/>
        <v>848.9</v>
      </c>
      <c r="L32" s="2"/>
      <c r="M32">
        <f t="shared" si="26"/>
      </c>
      <c r="N32" s="3">
        <f t="shared" si="27"/>
        <v>0</v>
      </c>
      <c r="O32">
        <v>3368.2</v>
      </c>
      <c r="P32">
        <f t="shared" si="11"/>
        <v>16</v>
      </c>
      <c r="Q32" s="3">
        <f t="shared" si="12"/>
        <v>891.48</v>
      </c>
      <c r="S32">
        <f t="shared" si="28"/>
      </c>
      <c r="T32" s="3">
        <f t="shared" si="9"/>
        <v>0</v>
      </c>
      <c r="V32">
        <f t="shared" si="29"/>
      </c>
      <c r="W32" s="3">
        <f t="shared" si="13"/>
        <v>0</v>
      </c>
      <c r="X32" s="3">
        <f t="shared" si="14"/>
        <v>905.16</v>
      </c>
      <c r="Y32" s="3">
        <f t="shared" si="15"/>
        <v>878.74</v>
      </c>
      <c r="Z32">
        <f t="shared" si="16"/>
        <v>848.9</v>
      </c>
      <c r="AA32">
        <f t="shared" si="17"/>
        <v>0</v>
      </c>
      <c r="AB32">
        <f t="shared" si="18"/>
        <v>891.48</v>
      </c>
      <c r="AC32">
        <f t="shared" si="19"/>
        <v>0</v>
      </c>
      <c r="AD32">
        <f t="shared" si="20"/>
        <v>0</v>
      </c>
      <c r="AE32" s="6">
        <f t="shared" si="21"/>
        <v>2675.38</v>
      </c>
      <c r="AF32" s="4">
        <f t="shared" si="22"/>
        <v>16</v>
      </c>
    </row>
    <row r="33" spans="1:32" ht="12.75">
      <c r="A33" t="s">
        <v>16</v>
      </c>
      <c r="B33" t="s">
        <v>37</v>
      </c>
      <c r="C33" s="2">
        <v>4129.8</v>
      </c>
      <c r="D33">
        <f t="shared" si="23"/>
        <v>18</v>
      </c>
      <c r="E33" s="3">
        <f t="shared" si="30"/>
        <v>858.19</v>
      </c>
      <c r="F33" s="2">
        <v>3224.2</v>
      </c>
      <c r="G33">
        <f t="shared" si="31"/>
        <v>22</v>
      </c>
      <c r="H33" s="3">
        <f t="shared" si="32"/>
        <v>849.52</v>
      </c>
      <c r="J33">
        <f t="shared" si="24"/>
      </c>
      <c r="K33" s="3">
        <f t="shared" si="25"/>
        <v>0</v>
      </c>
      <c r="L33" s="2"/>
      <c r="M33">
        <f t="shared" si="26"/>
      </c>
      <c r="N33" s="3">
        <f t="shared" si="27"/>
        <v>0</v>
      </c>
      <c r="O33">
        <v>3441.2</v>
      </c>
      <c r="P33">
        <f t="shared" si="11"/>
        <v>13</v>
      </c>
      <c r="Q33" s="3">
        <f t="shared" si="12"/>
        <v>910.8</v>
      </c>
      <c r="S33">
        <f t="shared" si="28"/>
      </c>
      <c r="T33" s="3">
        <f t="shared" si="9"/>
        <v>0</v>
      </c>
      <c r="V33">
        <f t="shared" si="29"/>
      </c>
      <c r="W33" s="3">
        <f t="shared" si="13"/>
        <v>0</v>
      </c>
      <c r="X33" s="3">
        <f t="shared" si="14"/>
        <v>858.19</v>
      </c>
      <c r="Y33" s="3">
        <f t="shared" si="15"/>
        <v>849.52</v>
      </c>
      <c r="Z33">
        <f t="shared" si="16"/>
        <v>0</v>
      </c>
      <c r="AA33">
        <f t="shared" si="17"/>
        <v>0</v>
      </c>
      <c r="AB33">
        <f t="shared" si="18"/>
        <v>910.8</v>
      </c>
      <c r="AC33">
        <f t="shared" si="19"/>
        <v>0</v>
      </c>
      <c r="AD33">
        <f t="shared" si="20"/>
        <v>0</v>
      </c>
      <c r="AE33" s="6">
        <f t="shared" si="21"/>
        <v>2618.51</v>
      </c>
      <c r="AF33" s="4">
        <f t="shared" si="22"/>
        <v>19</v>
      </c>
    </row>
    <row r="34" spans="1:32" ht="12.75">
      <c r="A34" t="s">
        <v>49</v>
      </c>
      <c r="B34" t="s">
        <v>31</v>
      </c>
      <c r="D34">
        <f t="shared" si="23"/>
      </c>
      <c r="E34" s="3">
        <f t="shared" si="30"/>
        <v>0</v>
      </c>
      <c r="F34" s="2">
        <v>3278.2</v>
      </c>
      <c r="G34">
        <f t="shared" si="31"/>
        <v>20</v>
      </c>
      <c r="H34" s="3">
        <f t="shared" si="32"/>
        <v>863.75</v>
      </c>
      <c r="J34">
        <f t="shared" si="24"/>
      </c>
      <c r="K34" s="3">
        <f t="shared" si="25"/>
        <v>0</v>
      </c>
      <c r="L34" s="2"/>
      <c r="M34">
        <f t="shared" si="26"/>
      </c>
      <c r="N34" s="3">
        <f t="shared" si="27"/>
        <v>0</v>
      </c>
      <c r="P34">
        <f t="shared" si="11"/>
      </c>
      <c r="Q34" s="3">
        <f t="shared" si="12"/>
        <v>0</v>
      </c>
      <c r="S34">
        <f t="shared" si="28"/>
      </c>
      <c r="T34" s="3">
        <f t="shared" si="9"/>
        <v>0</v>
      </c>
      <c r="V34">
        <f t="shared" si="29"/>
      </c>
      <c r="W34" s="3">
        <f t="shared" si="13"/>
        <v>0</v>
      </c>
      <c r="X34" s="3">
        <f t="shared" si="14"/>
        <v>0</v>
      </c>
      <c r="Y34" s="3">
        <f t="shared" si="15"/>
        <v>863.75</v>
      </c>
      <c r="Z34">
        <f t="shared" si="16"/>
        <v>0</v>
      </c>
      <c r="AA34">
        <f t="shared" si="17"/>
        <v>0</v>
      </c>
      <c r="AB34">
        <f t="shared" si="18"/>
        <v>0</v>
      </c>
      <c r="AC34">
        <f t="shared" si="19"/>
        <v>0</v>
      </c>
      <c r="AD34">
        <f t="shared" si="20"/>
        <v>0</v>
      </c>
      <c r="AE34" s="6">
        <f t="shared" si="21"/>
        <v>863.75</v>
      </c>
      <c r="AF34" s="4">
        <f t="shared" si="22"/>
        <v>39</v>
      </c>
    </row>
    <row r="35" spans="1:32" ht="12.75">
      <c r="A35" t="s">
        <v>55</v>
      </c>
      <c r="B35" t="s">
        <v>32</v>
      </c>
      <c r="D35">
        <f t="shared" si="23"/>
      </c>
      <c r="E35" s="3">
        <f t="shared" si="30"/>
        <v>0</v>
      </c>
      <c r="F35" s="2">
        <v>3481.1</v>
      </c>
      <c r="G35">
        <f t="shared" si="31"/>
        <v>13</v>
      </c>
      <c r="H35" s="3">
        <f t="shared" si="32"/>
        <v>917.21</v>
      </c>
      <c r="I35" s="2">
        <v>3347.2</v>
      </c>
      <c r="J35">
        <f t="shared" si="24"/>
        <v>10</v>
      </c>
      <c r="K35" s="3">
        <f t="shared" si="25"/>
        <v>925.97</v>
      </c>
      <c r="L35" s="2"/>
      <c r="M35">
        <f t="shared" si="26"/>
      </c>
      <c r="N35" s="3">
        <f t="shared" si="27"/>
        <v>0</v>
      </c>
      <c r="O35">
        <v>3642.7</v>
      </c>
      <c r="P35">
        <f t="shared" si="11"/>
        <v>8</v>
      </c>
      <c r="Q35" s="3">
        <f t="shared" si="12"/>
        <v>964.14</v>
      </c>
      <c r="S35">
        <f t="shared" si="28"/>
      </c>
      <c r="T35" s="3">
        <f t="shared" si="9"/>
        <v>0</v>
      </c>
      <c r="V35">
        <f t="shared" si="29"/>
      </c>
      <c r="W35" s="3">
        <f t="shared" si="13"/>
        <v>0</v>
      </c>
      <c r="X35" s="3">
        <f t="shared" si="14"/>
        <v>0</v>
      </c>
      <c r="Y35" s="3">
        <f t="shared" si="15"/>
        <v>917.21</v>
      </c>
      <c r="Z35">
        <f t="shared" si="16"/>
        <v>925.97</v>
      </c>
      <c r="AA35">
        <f t="shared" si="17"/>
        <v>0</v>
      </c>
      <c r="AB35">
        <f t="shared" si="18"/>
        <v>964.14</v>
      </c>
      <c r="AC35">
        <f t="shared" si="19"/>
        <v>0</v>
      </c>
      <c r="AD35">
        <f t="shared" si="20"/>
        <v>0</v>
      </c>
      <c r="AE35" s="6">
        <f t="shared" si="21"/>
        <v>2807.32</v>
      </c>
      <c r="AF35" s="4">
        <f t="shared" si="22"/>
        <v>9</v>
      </c>
    </row>
    <row r="36" spans="1:32" ht="12.75">
      <c r="A36" t="s">
        <v>14</v>
      </c>
      <c r="B36" t="s">
        <v>38</v>
      </c>
      <c r="C36" s="2">
        <v>4325.5</v>
      </c>
      <c r="D36">
        <f t="shared" si="23"/>
        <v>12</v>
      </c>
      <c r="E36" s="3">
        <f t="shared" si="30"/>
        <v>898.86</v>
      </c>
      <c r="F36" s="2">
        <v>3647.3</v>
      </c>
      <c r="G36">
        <f t="shared" si="31"/>
        <v>4</v>
      </c>
      <c r="H36" s="3">
        <f t="shared" si="32"/>
        <v>961</v>
      </c>
      <c r="J36">
        <f t="shared" si="24"/>
      </c>
      <c r="K36" s="3">
        <f t="shared" si="25"/>
        <v>0</v>
      </c>
      <c r="L36" s="2"/>
      <c r="M36">
        <f t="shared" si="26"/>
      </c>
      <c r="N36" s="3">
        <f t="shared" si="27"/>
        <v>0</v>
      </c>
      <c r="O36">
        <v>3755</v>
      </c>
      <c r="P36">
        <f t="shared" si="11"/>
        <v>2</v>
      </c>
      <c r="Q36" s="3">
        <f t="shared" si="12"/>
        <v>993.86</v>
      </c>
      <c r="S36">
        <f t="shared" si="28"/>
      </c>
      <c r="T36" s="3">
        <f t="shared" si="9"/>
        <v>0</v>
      </c>
      <c r="V36">
        <f t="shared" si="29"/>
      </c>
      <c r="W36" s="3">
        <f t="shared" si="13"/>
        <v>0</v>
      </c>
      <c r="X36" s="3">
        <f t="shared" si="14"/>
        <v>898.86</v>
      </c>
      <c r="Y36" s="3">
        <f t="shared" si="15"/>
        <v>961</v>
      </c>
      <c r="Z36">
        <f t="shared" si="16"/>
        <v>0</v>
      </c>
      <c r="AA36">
        <f t="shared" si="17"/>
        <v>0</v>
      </c>
      <c r="AB36">
        <f t="shared" si="18"/>
        <v>993.86</v>
      </c>
      <c r="AC36">
        <f t="shared" si="19"/>
        <v>0</v>
      </c>
      <c r="AD36">
        <f t="shared" si="20"/>
        <v>0</v>
      </c>
      <c r="AE36" s="6">
        <f t="shared" si="21"/>
        <v>2853.7200000000003</v>
      </c>
      <c r="AF36" s="4">
        <f t="shared" si="22"/>
        <v>6</v>
      </c>
    </row>
    <row r="37" spans="1:32" ht="12.75">
      <c r="A37" t="s">
        <v>25</v>
      </c>
      <c r="B37" t="s">
        <v>36</v>
      </c>
      <c r="C37" s="2">
        <v>4319</v>
      </c>
      <c r="D37">
        <f t="shared" si="23"/>
        <v>13</v>
      </c>
      <c r="E37" s="3">
        <f t="shared" si="30"/>
        <v>897.51</v>
      </c>
      <c r="F37" s="2">
        <v>3184.4</v>
      </c>
      <c r="G37">
        <f t="shared" si="31"/>
        <v>23</v>
      </c>
      <c r="H37" s="3">
        <f t="shared" si="32"/>
        <v>839.04</v>
      </c>
      <c r="I37" s="2">
        <v>3540.8</v>
      </c>
      <c r="J37">
        <f t="shared" si="24"/>
        <v>3</v>
      </c>
      <c r="K37" s="3">
        <f t="shared" si="25"/>
        <v>979.53</v>
      </c>
      <c r="L37" s="2"/>
      <c r="M37">
        <f t="shared" si="26"/>
      </c>
      <c r="N37" s="3">
        <f t="shared" si="27"/>
        <v>0</v>
      </c>
      <c r="P37">
        <f t="shared" si="11"/>
      </c>
      <c r="Q37" s="3">
        <f t="shared" si="12"/>
        <v>0</v>
      </c>
      <c r="S37">
        <f t="shared" si="28"/>
      </c>
      <c r="T37" s="3">
        <f t="shared" si="9"/>
        <v>0</v>
      </c>
      <c r="V37">
        <f t="shared" si="29"/>
      </c>
      <c r="W37" s="3">
        <f t="shared" si="13"/>
        <v>0</v>
      </c>
      <c r="X37" s="3">
        <f t="shared" si="14"/>
        <v>897.51</v>
      </c>
      <c r="Y37" s="3">
        <f t="shared" si="15"/>
        <v>839.04</v>
      </c>
      <c r="Z37">
        <f t="shared" si="16"/>
        <v>979.53</v>
      </c>
      <c r="AA37">
        <f t="shared" si="17"/>
        <v>0</v>
      </c>
      <c r="AB37">
        <f t="shared" si="18"/>
        <v>0</v>
      </c>
      <c r="AC37">
        <f t="shared" si="19"/>
        <v>0</v>
      </c>
      <c r="AD37">
        <f t="shared" si="20"/>
        <v>0</v>
      </c>
      <c r="AE37" s="6">
        <f t="shared" si="21"/>
        <v>2716.08</v>
      </c>
      <c r="AF37" s="4">
        <f t="shared" si="22"/>
        <v>13</v>
      </c>
    </row>
    <row r="38" spans="1:32" ht="12.75">
      <c r="A38" t="s">
        <v>13</v>
      </c>
      <c r="B38" t="s">
        <v>32</v>
      </c>
      <c r="C38" s="2">
        <v>4455.6</v>
      </c>
      <c r="D38">
        <f t="shared" si="23"/>
        <v>8</v>
      </c>
      <c r="E38" s="3">
        <f t="shared" si="30"/>
        <v>925.9</v>
      </c>
      <c r="F38" s="2"/>
      <c r="G38">
        <f t="shared" si="31"/>
      </c>
      <c r="H38" s="3">
        <f t="shared" si="32"/>
        <v>0</v>
      </c>
      <c r="I38" s="2">
        <v>3447.8</v>
      </c>
      <c r="J38">
        <f t="shared" si="24"/>
        <v>7</v>
      </c>
      <c r="K38" s="3">
        <f t="shared" si="25"/>
        <v>953.8</v>
      </c>
      <c r="L38" s="2"/>
      <c r="M38">
        <f t="shared" si="26"/>
      </c>
      <c r="N38" s="3">
        <f t="shared" si="27"/>
        <v>0</v>
      </c>
      <c r="P38">
        <f t="shared" si="11"/>
      </c>
      <c r="Q38" s="3">
        <f t="shared" si="12"/>
        <v>0</v>
      </c>
      <c r="S38">
        <f t="shared" si="28"/>
      </c>
      <c r="T38" s="3">
        <f t="shared" si="9"/>
        <v>0</v>
      </c>
      <c r="V38">
        <f t="shared" si="29"/>
      </c>
      <c r="W38" s="3">
        <f t="shared" si="13"/>
        <v>0</v>
      </c>
      <c r="X38" s="3">
        <f t="shared" si="14"/>
        <v>925.9</v>
      </c>
      <c r="Y38" s="3">
        <f t="shared" si="15"/>
        <v>0</v>
      </c>
      <c r="Z38">
        <f t="shared" si="16"/>
        <v>953.8</v>
      </c>
      <c r="AA38">
        <f t="shared" si="17"/>
        <v>0</v>
      </c>
      <c r="AB38">
        <f t="shared" si="18"/>
        <v>0</v>
      </c>
      <c r="AC38">
        <f t="shared" si="19"/>
        <v>0</v>
      </c>
      <c r="AD38">
        <f t="shared" si="20"/>
        <v>0</v>
      </c>
      <c r="AE38" s="6">
        <f t="shared" si="21"/>
        <v>1879.6999999999998</v>
      </c>
      <c r="AF38" s="4">
        <f t="shared" si="22"/>
        <v>26</v>
      </c>
    </row>
    <row r="39" spans="1:32" ht="12.75">
      <c r="A39" t="s">
        <v>72</v>
      </c>
      <c r="B39" t="s">
        <v>38</v>
      </c>
      <c r="D39">
        <f t="shared" si="23"/>
      </c>
      <c r="F39" s="2"/>
      <c r="I39" s="2">
        <v>3379.8</v>
      </c>
      <c r="J39">
        <f t="shared" si="24"/>
        <v>9</v>
      </c>
      <c r="K39" s="3">
        <f t="shared" si="25"/>
        <v>934.99</v>
      </c>
      <c r="L39" s="2"/>
      <c r="M39">
        <f t="shared" si="26"/>
      </c>
      <c r="N39" s="3">
        <f t="shared" si="27"/>
        <v>0</v>
      </c>
      <c r="P39">
        <f t="shared" si="11"/>
      </c>
      <c r="Q39" s="3">
        <f t="shared" si="12"/>
        <v>0</v>
      </c>
      <c r="S39">
        <f t="shared" si="28"/>
      </c>
      <c r="T39" s="3">
        <f t="shared" si="9"/>
        <v>0</v>
      </c>
      <c r="V39">
        <f t="shared" si="29"/>
      </c>
      <c r="W39" s="3">
        <f t="shared" si="13"/>
        <v>0</v>
      </c>
      <c r="X39" s="3">
        <f t="shared" si="14"/>
        <v>0</v>
      </c>
      <c r="Y39" s="3">
        <f t="shared" si="15"/>
        <v>0</v>
      </c>
      <c r="Z39">
        <f t="shared" si="16"/>
        <v>934.99</v>
      </c>
      <c r="AA39">
        <f t="shared" si="17"/>
        <v>0</v>
      </c>
      <c r="AB39">
        <f t="shared" si="18"/>
        <v>0</v>
      </c>
      <c r="AC39">
        <f t="shared" si="19"/>
        <v>0</v>
      </c>
      <c r="AD39">
        <f t="shared" si="20"/>
        <v>0</v>
      </c>
      <c r="AE39" s="6">
        <f t="shared" si="21"/>
        <v>934.99</v>
      </c>
      <c r="AF39" s="4">
        <f t="shared" si="22"/>
        <v>36</v>
      </c>
    </row>
    <row r="40" spans="1:32" ht="12.75">
      <c r="A40" t="s">
        <v>5</v>
      </c>
      <c r="B40" t="s">
        <v>33</v>
      </c>
      <c r="C40" s="2">
        <v>4181.4</v>
      </c>
      <c r="D40">
        <f t="shared" si="23"/>
        <v>17</v>
      </c>
      <c r="E40" s="3">
        <f>ROUND(C40/(MAX(C$3:C$36))*1000,2)</f>
        <v>868.92</v>
      </c>
      <c r="F40" s="2">
        <v>3405.4</v>
      </c>
      <c r="G40">
        <f>IF(F40&lt;&gt;0,RANK(F40,F$3:F$56),"")</f>
        <v>16</v>
      </c>
      <c r="H40" s="3">
        <f>ROUND(F40/MAX(F$3:F$56)*1000,2)</f>
        <v>897.27</v>
      </c>
      <c r="I40" s="2">
        <v>3106.3</v>
      </c>
      <c r="J40">
        <f t="shared" si="24"/>
        <v>20</v>
      </c>
      <c r="K40" s="3">
        <f t="shared" si="25"/>
        <v>859.33</v>
      </c>
      <c r="L40" s="2"/>
      <c r="M40">
        <f t="shared" si="26"/>
      </c>
      <c r="N40" s="3">
        <f t="shared" si="27"/>
        <v>0</v>
      </c>
      <c r="O40">
        <v>3414.4</v>
      </c>
      <c r="P40">
        <f t="shared" si="11"/>
        <v>14</v>
      </c>
      <c r="Q40" s="3">
        <f t="shared" si="12"/>
        <v>903.71</v>
      </c>
      <c r="S40">
        <f t="shared" si="28"/>
      </c>
      <c r="T40" s="3">
        <f t="shared" si="9"/>
        <v>0</v>
      </c>
      <c r="V40">
        <f t="shared" si="29"/>
      </c>
      <c r="W40" s="3">
        <f t="shared" si="13"/>
        <v>0</v>
      </c>
      <c r="X40" s="3">
        <f t="shared" si="14"/>
        <v>868.92</v>
      </c>
      <c r="Y40" s="3">
        <f t="shared" si="15"/>
        <v>897.27</v>
      </c>
      <c r="Z40">
        <f t="shared" si="16"/>
        <v>859.33</v>
      </c>
      <c r="AA40">
        <f t="shared" si="17"/>
        <v>0</v>
      </c>
      <c r="AB40">
        <f t="shared" si="18"/>
        <v>903.71</v>
      </c>
      <c r="AC40">
        <f t="shared" si="19"/>
        <v>0</v>
      </c>
      <c r="AD40">
        <f t="shared" si="20"/>
        <v>0</v>
      </c>
      <c r="AE40" s="6">
        <f t="shared" si="21"/>
        <v>2669.9</v>
      </c>
      <c r="AF40" s="4">
        <f t="shared" si="22"/>
        <v>18</v>
      </c>
    </row>
    <row r="41" spans="1:32" ht="12.75">
      <c r="A41" t="s">
        <v>70</v>
      </c>
      <c r="B41" t="s">
        <v>31</v>
      </c>
      <c r="D41">
        <f t="shared" si="23"/>
      </c>
      <c r="F41" s="2"/>
      <c r="I41" s="2">
        <v>3294.4</v>
      </c>
      <c r="J41">
        <f t="shared" si="24"/>
        <v>13</v>
      </c>
      <c r="K41" s="3">
        <f t="shared" si="25"/>
        <v>911.36</v>
      </c>
      <c r="L41" s="2"/>
      <c r="M41">
        <f t="shared" si="26"/>
      </c>
      <c r="N41" s="3">
        <f t="shared" si="27"/>
        <v>0</v>
      </c>
      <c r="P41">
        <f t="shared" si="11"/>
      </c>
      <c r="Q41" s="3">
        <f t="shared" si="12"/>
        <v>0</v>
      </c>
      <c r="S41">
        <f t="shared" si="28"/>
      </c>
      <c r="T41" s="3">
        <f t="shared" si="9"/>
        <v>0</v>
      </c>
      <c r="V41">
        <f t="shared" si="29"/>
      </c>
      <c r="W41" s="3">
        <f t="shared" si="13"/>
        <v>0</v>
      </c>
      <c r="X41" s="3">
        <f t="shared" si="14"/>
        <v>0</v>
      </c>
      <c r="Y41" s="3">
        <f t="shared" si="15"/>
        <v>0</v>
      </c>
      <c r="Z41">
        <f t="shared" si="16"/>
        <v>911.36</v>
      </c>
      <c r="AA41">
        <f t="shared" si="17"/>
        <v>0</v>
      </c>
      <c r="AB41">
        <f t="shared" si="18"/>
        <v>0</v>
      </c>
      <c r="AC41">
        <f t="shared" si="19"/>
        <v>0</v>
      </c>
      <c r="AD41">
        <f t="shared" si="20"/>
        <v>0</v>
      </c>
      <c r="AE41" s="6">
        <f t="shared" si="21"/>
        <v>911.36</v>
      </c>
      <c r="AF41" s="4">
        <f t="shared" si="22"/>
        <v>37</v>
      </c>
    </row>
    <row r="42" spans="1:32" ht="12.75">
      <c r="A42" t="s">
        <v>26</v>
      </c>
      <c r="B42" t="s">
        <v>31</v>
      </c>
      <c r="C42" s="2">
        <v>4623.8</v>
      </c>
      <c r="D42">
        <f t="shared" si="23"/>
        <v>3</v>
      </c>
      <c r="E42" s="3">
        <f>ROUND(C42/(MAX(C$3:C$36))*1000,2)</f>
        <v>960.85</v>
      </c>
      <c r="F42" s="2">
        <v>3434.4</v>
      </c>
      <c r="G42">
        <f>IF(F42&lt;&gt;0,RANK(F42,F$3:F$56),"")</f>
        <v>14</v>
      </c>
      <c r="H42" s="3">
        <f>ROUND(F42/MAX(F$3:F$56)*1000,2)</f>
        <v>904.91</v>
      </c>
      <c r="I42" s="2">
        <v>3567.7</v>
      </c>
      <c r="J42">
        <f t="shared" si="24"/>
        <v>2</v>
      </c>
      <c r="K42" s="3">
        <f t="shared" si="25"/>
        <v>986.97</v>
      </c>
      <c r="L42" s="2"/>
      <c r="M42">
        <f t="shared" si="26"/>
      </c>
      <c r="N42" s="3">
        <f t="shared" si="27"/>
        <v>0</v>
      </c>
      <c r="P42">
        <f t="shared" si="11"/>
      </c>
      <c r="Q42" s="3">
        <f t="shared" si="12"/>
        <v>0</v>
      </c>
      <c r="S42">
        <f t="shared" si="28"/>
      </c>
      <c r="T42" s="3">
        <f t="shared" si="9"/>
        <v>0</v>
      </c>
      <c r="V42">
        <f t="shared" si="29"/>
      </c>
      <c r="W42" s="3">
        <f t="shared" si="13"/>
        <v>0</v>
      </c>
      <c r="X42" s="3">
        <f t="shared" si="14"/>
        <v>960.85</v>
      </c>
      <c r="Y42" s="3">
        <f t="shared" si="15"/>
        <v>904.91</v>
      </c>
      <c r="Z42">
        <f t="shared" si="16"/>
        <v>986.97</v>
      </c>
      <c r="AA42">
        <f t="shared" si="17"/>
        <v>0</v>
      </c>
      <c r="AB42">
        <f t="shared" si="18"/>
        <v>0</v>
      </c>
      <c r="AC42">
        <f t="shared" si="19"/>
        <v>0</v>
      </c>
      <c r="AD42">
        <f t="shared" si="20"/>
        <v>0</v>
      </c>
      <c r="AE42" s="6">
        <f t="shared" si="21"/>
        <v>2852.73</v>
      </c>
      <c r="AF42" s="4">
        <f t="shared" si="22"/>
        <v>7</v>
      </c>
    </row>
    <row r="43" spans="1:32" ht="12.75">
      <c r="A43" t="s">
        <v>6</v>
      </c>
      <c r="B43" t="s">
        <v>39</v>
      </c>
      <c r="C43" s="2">
        <v>4344.6</v>
      </c>
      <c r="D43">
        <f t="shared" si="23"/>
        <v>11</v>
      </c>
      <c r="E43" s="3">
        <f>ROUND(C43/(MAX(C$3:C$36))*1000,2)</f>
        <v>902.83</v>
      </c>
      <c r="F43" s="2">
        <v>3645.7</v>
      </c>
      <c r="G43">
        <f>IF(F43&lt;&gt;0,RANK(F43,F$3:F$56),"")</f>
        <v>5</v>
      </c>
      <c r="H43" s="3">
        <f>ROUND(F43/MAX(F$3:F$56)*1000,2)</f>
        <v>960.58</v>
      </c>
      <c r="I43" s="2">
        <v>3224.4</v>
      </c>
      <c r="J43">
        <f t="shared" si="24"/>
        <v>15</v>
      </c>
      <c r="K43" s="3">
        <f t="shared" si="25"/>
        <v>892</v>
      </c>
      <c r="L43" s="2"/>
      <c r="M43">
        <f t="shared" si="26"/>
      </c>
      <c r="N43" s="3">
        <f t="shared" si="27"/>
        <v>0</v>
      </c>
      <c r="O43">
        <v>3677.8</v>
      </c>
      <c r="P43">
        <f t="shared" si="11"/>
        <v>6</v>
      </c>
      <c r="Q43" s="3">
        <f t="shared" si="12"/>
        <v>973.43</v>
      </c>
      <c r="S43">
        <f t="shared" si="28"/>
      </c>
      <c r="T43" s="3">
        <f t="shared" si="9"/>
        <v>0</v>
      </c>
      <c r="V43">
        <f t="shared" si="29"/>
      </c>
      <c r="W43" s="3">
        <f t="shared" si="13"/>
        <v>0</v>
      </c>
      <c r="X43" s="3">
        <f t="shared" si="14"/>
        <v>902.83</v>
      </c>
      <c r="Y43" s="3">
        <f t="shared" si="15"/>
        <v>960.58</v>
      </c>
      <c r="Z43">
        <f t="shared" si="16"/>
        <v>892</v>
      </c>
      <c r="AA43">
        <f t="shared" si="17"/>
        <v>0</v>
      </c>
      <c r="AB43">
        <f t="shared" si="18"/>
        <v>973.43</v>
      </c>
      <c r="AC43">
        <f t="shared" si="19"/>
        <v>0</v>
      </c>
      <c r="AD43">
        <f t="shared" si="20"/>
        <v>0</v>
      </c>
      <c r="AE43" s="6">
        <f t="shared" si="21"/>
        <v>2836.84</v>
      </c>
      <c r="AF43" s="4">
        <f t="shared" si="22"/>
        <v>8</v>
      </c>
    </row>
    <row r="44" spans="1:32" ht="12.75">
      <c r="A44" s="1" t="s">
        <v>6</v>
      </c>
      <c r="B44" s="1" t="s">
        <v>30</v>
      </c>
      <c r="C44" s="2">
        <v>3717.2</v>
      </c>
      <c r="D44">
        <f t="shared" si="23"/>
        <v>25</v>
      </c>
      <c r="E44" s="3">
        <f>ROUND(C44/(MAX(C$3:C$36))*1000,2)</f>
        <v>772.45</v>
      </c>
      <c r="F44" s="2">
        <v>2754.2</v>
      </c>
      <c r="G44">
        <f>IF(F44&lt;&gt;0,RANK(F44,F$3:F$56),"")</f>
        <v>35</v>
      </c>
      <c r="H44" s="3">
        <f>ROUND(F44/MAX(F$3:F$56)*1000,2)</f>
        <v>725.69</v>
      </c>
      <c r="I44" s="2">
        <v>2720.5</v>
      </c>
      <c r="J44">
        <f t="shared" si="24"/>
        <v>31</v>
      </c>
      <c r="K44" s="3">
        <f t="shared" si="25"/>
        <v>752.6</v>
      </c>
      <c r="L44" s="2"/>
      <c r="M44">
        <f t="shared" si="26"/>
      </c>
      <c r="N44" s="3">
        <f t="shared" si="27"/>
        <v>0</v>
      </c>
      <c r="O44">
        <v>2737.9</v>
      </c>
      <c r="P44">
        <f t="shared" si="11"/>
        <v>28</v>
      </c>
      <c r="Q44" s="3">
        <f t="shared" si="12"/>
        <v>724.66</v>
      </c>
      <c r="S44">
        <f t="shared" si="28"/>
      </c>
      <c r="T44" s="3">
        <f t="shared" si="9"/>
        <v>0</v>
      </c>
      <c r="V44">
        <f t="shared" si="29"/>
      </c>
      <c r="W44" s="3">
        <f t="shared" si="13"/>
        <v>0</v>
      </c>
      <c r="X44" s="3">
        <f t="shared" si="14"/>
        <v>772.45</v>
      </c>
      <c r="Y44" s="3">
        <f t="shared" si="15"/>
        <v>725.69</v>
      </c>
      <c r="Z44">
        <f t="shared" si="16"/>
        <v>752.6</v>
      </c>
      <c r="AA44">
        <f t="shared" si="17"/>
        <v>0</v>
      </c>
      <c r="AB44">
        <f t="shared" si="18"/>
        <v>724.66</v>
      </c>
      <c r="AC44">
        <f t="shared" si="19"/>
        <v>0</v>
      </c>
      <c r="AD44">
        <f t="shared" si="20"/>
        <v>0</v>
      </c>
      <c r="AE44" s="6">
        <f t="shared" si="21"/>
        <v>2250.7400000000002</v>
      </c>
      <c r="AF44" s="4">
        <f t="shared" si="22"/>
        <v>24</v>
      </c>
    </row>
    <row r="45" spans="1:32" ht="12.75">
      <c r="A45" s="1" t="s">
        <v>56</v>
      </c>
      <c r="B45" s="1" t="s">
        <v>34</v>
      </c>
      <c r="D45">
        <f t="shared" si="23"/>
      </c>
      <c r="E45" s="3">
        <f>ROUND(C45/(MAX(C$3:C$36))*1000,2)</f>
        <v>0</v>
      </c>
      <c r="F45" s="2">
        <v>3164.9</v>
      </c>
      <c r="G45">
        <f>IF(F45&lt;&gt;0,RANK(F45,F$3:F$56),"")</f>
        <v>27</v>
      </c>
      <c r="H45" s="3">
        <f>ROUND(F45/MAX(F$3:F$56)*1000,2)</f>
        <v>833.9</v>
      </c>
      <c r="J45">
        <f t="shared" si="24"/>
      </c>
      <c r="K45" s="3">
        <f t="shared" si="25"/>
        <v>0</v>
      </c>
      <c r="L45" s="2"/>
      <c r="M45">
        <f t="shared" si="26"/>
      </c>
      <c r="N45" s="3">
        <f t="shared" si="27"/>
        <v>0</v>
      </c>
      <c r="P45">
        <f t="shared" si="11"/>
      </c>
      <c r="Q45" s="3">
        <f t="shared" si="12"/>
        <v>0</v>
      </c>
      <c r="S45">
        <f t="shared" si="28"/>
      </c>
      <c r="T45" s="3">
        <f t="shared" si="9"/>
        <v>0</v>
      </c>
      <c r="V45">
        <f t="shared" si="29"/>
      </c>
      <c r="W45" s="3">
        <f t="shared" si="13"/>
        <v>0</v>
      </c>
      <c r="X45" s="3">
        <f t="shared" si="14"/>
        <v>0</v>
      </c>
      <c r="Y45" s="3">
        <f t="shared" si="15"/>
        <v>833.9</v>
      </c>
      <c r="Z45">
        <f t="shared" si="16"/>
        <v>0</v>
      </c>
      <c r="AA45">
        <f t="shared" si="17"/>
        <v>0</v>
      </c>
      <c r="AB45">
        <f t="shared" si="18"/>
        <v>0</v>
      </c>
      <c r="AC45">
        <f t="shared" si="19"/>
        <v>0</v>
      </c>
      <c r="AD45">
        <f t="shared" si="20"/>
        <v>0</v>
      </c>
      <c r="AE45" s="6">
        <f t="shared" si="21"/>
        <v>833.9</v>
      </c>
      <c r="AF45" s="4">
        <f t="shared" si="22"/>
        <v>42</v>
      </c>
    </row>
    <row r="46" spans="1:32" ht="12.75">
      <c r="A46" s="1" t="s">
        <v>81</v>
      </c>
      <c r="B46" s="1" t="s">
        <v>33</v>
      </c>
      <c r="F46" s="2"/>
      <c r="K46" s="3"/>
      <c r="L46" s="2"/>
      <c r="N46" s="3"/>
      <c r="O46">
        <v>3060.1</v>
      </c>
      <c r="P46">
        <f t="shared" si="11"/>
        <v>24</v>
      </c>
      <c r="Q46" s="3">
        <f t="shared" si="12"/>
        <v>809.94</v>
      </c>
      <c r="T46" s="3"/>
      <c r="W46" s="3"/>
      <c r="X46" s="3">
        <f>E46</f>
        <v>0</v>
      </c>
      <c r="Y46" s="3">
        <f>H46</f>
        <v>0</v>
      </c>
      <c r="Z46">
        <f>K46</f>
        <v>0</v>
      </c>
      <c r="AA46">
        <f>N46</f>
        <v>0</v>
      </c>
      <c r="AB46">
        <f t="shared" si="18"/>
        <v>809.94</v>
      </c>
      <c r="AC46">
        <f t="shared" si="19"/>
        <v>0</v>
      </c>
      <c r="AD46">
        <f t="shared" si="20"/>
        <v>0</v>
      </c>
      <c r="AE46" s="6">
        <f t="shared" si="21"/>
        <v>809.94</v>
      </c>
      <c r="AF46" s="4">
        <f t="shared" si="22"/>
        <v>45</v>
      </c>
    </row>
    <row r="47" spans="1:32" ht="12.75">
      <c r="A47" t="s">
        <v>15</v>
      </c>
      <c r="B47" t="s">
        <v>33</v>
      </c>
      <c r="C47" s="2">
        <v>4305.8</v>
      </c>
      <c r="D47">
        <f>IF(C47&lt;&gt;0,RANK(C47,C$3:C$56),"")</f>
        <v>15</v>
      </c>
      <c r="E47" s="3">
        <f>ROUND(C47/(MAX(C$3:C$36))*1000,2)</f>
        <v>894.77</v>
      </c>
      <c r="F47" s="2">
        <v>3552.5</v>
      </c>
      <c r="G47">
        <f>IF(F47&lt;&gt;0,RANK(F47,F$3:F$56),"")</f>
        <v>11</v>
      </c>
      <c r="H47" s="3">
        <f>ROUND(F47/MAX(F$3:F$56)*1000,2)</f>
        <v>936.03</v>
      </c>
      <c r="I47" s="2">
        <v>3017.8</v>
      </c>
      <c r="J47">
        <f>IF(I47&lt;&gt;0,RANK(I47,I$3:I$56),"")</f>
        <v>24</v>
      </c>
      <c r="K47" s="3">
        <f>ROUND(I47/MAX(I$3:I$56)*1000,2)</f>
        <v>834.85</v>
      </c>
      <c r="L47" s="2"/>
      <c r="M47">
        <f>IF(L47&lt;&gt;0,RANK(L47,L$3:L$56),"")</f>
      </c>
      <c r="N47" s="3">
        <f>IF(MAX(L$3:L$56)&gt;0,ROUND(L47/MAX(L$3:L$56)*1000,2),0)</f>
        <v>0</v>
      </c>
      <c r="O47">
        <v>3323.2</v>
      </c>
      <c r="P47">
        <f t="shared" si="11"/>
        <v>20</v>
      </c>
      <c r="Q47" s="3">
        <f t="shared" si="12"/>
        <v>879.57</v>
      </c>
      <c r="S47">
        <f>IF(R47&lt;&gt;0,RANK(R47,R$3:R$56),"")</f>
      </c>
      <c r="T47" s="3">
        <f>IF(MAX(R$3:R$56)&gt;0,ROUND(R47/MAX(R$3:R$56)*1000,2),0)</f>
        <v>0</v>
      </c>
      <c r="V47">
        <f>IF(U47&lt;&gt;0,RANK(U47,U$3:U$56),"")</f>
      </c>
      <c r="W47" s="3">
        <f>IF(MAX(U$3:U$56)&gt;0,ROUND(U47/MAX(U$3:U$56)*1000,2),0)</f>
        <v>0</v>
      </c>
      <c r="X47" s="3">
        <f t="shared" si="14"/>
        <v>894.77</v>
      </c>
      <c r="Y47" s="3">
        <f t="shared" si="15"/>
        <v>936.03</v>
      </c>
      <c r="Z47">
        <f t="shared" si="16"/>
        <v>834.85</v>
      </c>
      <c r="AA47">
        <f t="shared" si="17"/>
        <v>0</v>
      </c>
      <c r="AB47">
        <f t="shared" si="18"/>
        <v>879.57</v>
      </c>
      <c r="AC47">
        <f t="shared" si="19"/>
        <v>0</v>
      </c>
      <c r="AD47">
        <f t="shared" si="20"/>
        <v>0</v>
      </c>
      <c r="AE47" s="6">
        <f t="shared" si="21"/>
        <v>2710.37</v>
      </c>
      <c r="AF47" s="4">
        <f t="shared" si="22"/>
        <v>14</v>
      </c>
    </row>
    <row r="48" spans="1:32" ht="12.75">
      <c r="A48" t="s">
        <v>22</v>
      </c>
      <c r="B48" t="s">
        <v>33</v>
      </c>
      <c r="C48" s="2">
        <v>4558.1</v>
      </c>
      <c r="D48">
        <f>IF(C48&lt;&gt;0,RANK(C48,C$3:C$56),"")</f>
        <v>4</v>
      </c>
      <c r="E48" s="3">
        <f>ROUND(C48/(MAX(C$3:C$36))*1000,2)</f>
        <v>947.2</v>
      </c>
      <c r="F48" s="2">
        <v>3618.1</v>
      </c>
      <c r="G48">
        <f>IF(F48&lt;&gt;0,RANK(F48,F$3:F$56),"")</f>
        <v>6</v>
      </c>
      <c r="H48" s="3">
        <f>ROUND(F48/MAX(F$3:F$56)*1000,2)</f>
        <v>953.31</v>
      </c>
      <c r="I48" s="2">
        <v>3614.8</v>
      </c>
      <c r="J48">
        <f>IF(I48&lt;&gt;0,RANK(I48,I$3:I$56),"")</f>
        <v>1</v>
      </c>
      <c r="K48" s="3">
        <f>ROUND(I48/MAX(I$3:I$56)*1000,2)</f>
        <v>1000</v>
      </c>
      <c r="L48" s="2"/>
      <c r="M48">
        <f>IF(L48&lt;&gt;0,RANK(L48,L$3:L$56),"")</f>
      </c>
      <c r="N48" s="3">
        <f>IF(MAX(L$3:L$56)&gt;0,ROUND(L48/MAX(L$3:L$56)*1000,2),0)</f>
        <v>0</v>
      </c>
      <c r="O48">
        <v>3731</v>
      </c>
      <c r="P48">
        <f t="shared" si="11"/>
        <v>4</v>
      </c>
      <c r="Q48" s="3">
        <f t="shared" si="12"/>
        <v>987.51</v>
      </c>
      <c r="S48">
        <f>IF(R48&lt;&gt;0,RANK(R48,R$3:R$56),"")</f>
      </c>
      <c r="T48" s="3">
        <f>IF(MAX(R$3:R$56)&gt;0,ROUND(R48/MAX(R$3:R$56)*1000,2),0)</f>
        <v>0</v>
      </c>
      <c r="V48">
        <f>IF(U48&lt;&gt;0,RANK(U48,U$3:U$56),"")</f>
      </c>
      <c r="W48" s="3">
        <f>IF(MAX(U$3:U$56)&gt;0,ROUND(U48/MAX(U$3:U$56)*1000,2),0)</f>
        <v>0</v>
      </c>
      <c r="X48" s="3">
        <f t="shared" si="14"/>
        <v>947.2</v>
      </c>
      <c r="Y48" s="3">
        <f t="shared" si="15"/>
        <v>953.31</v>
      </c>
      <c r="Z48">
        <f t="shared" si="16"/>
        <v>1000</v>
      </c>
      <c r="AA48">
        <f t="shared" si="17"/>
        <v>0</v>
      </c>
      <c r="AB48">
        <f t="shared" si="18"/>
        <v>987.51</v>
      </c>
      <c r="AC48">
        <f t="shared" si="19"/>
        <v>0</v>
      </c>
      <c r="AD48">
        <f t="shared" si="20"/>
        <v>0</v>
      </c>
      <c r="AE48" s="6">
        <f t="shared" si="21"/>
        <v>2940.8199999999997</v>
      </c>
      <c r="AF48" s="4">
        <f t="shared" si="22"/>
        <v>1</v>
      </c>
    </row>
    <row r="49" spans="1:32" ht="12.75">
      <c r="A49" t="s">
        <v>74</v>
      </c>
      <c r="B49" t="s">
        <v>32</v>
      </c>
      <c r="D49">
        <f>IF(C49&lt;&gt;0,RANK(C49,C$3:C$56),"")</f>
      </c>
      <c r="F49" s="2"/>
      <c r="I49" s="2">
        <v>2891.5</v>
      </c>
      <c r="J49">
        <f>IF(I49&lt;&gt;0,RANK(I49,I$3:I$56),"")</f>
        <v>28</v>
      </c>
      <c r="K49" s="3">
        <f>ROUND(I49/MAX(I$3:I$56)*1000,2)</f>
        <v>799.91</v>
      </c>
      <c r="L49" s="2"/>
      <c r="M49">
        <f>IF(L49&lt;&gt;0,RANK(L49,L$3:L$56),"")</f>
      </c>
      <c r="N49" s="3">
        <f>IF(MAX(L$3:L$56)&gt;0,ROUND(L49/MAX(L$3:L$56)*1000,2),0)</f>
        <v>0</v>
      </c>
      <c r="P49">
        <f t="shared" si="11"/>
      </c>
      <c r="Q49" s="3">
        <f t="shared" si="12"/>
        <v>0</v>
      </c>
      <c r="S49">
        <f>IF(R49&lt;&gt;0,RANK(R49,R$3:R$56),"")</f>
      </c>
      <c r="T49" s="3">
        <f>IF(MAX(R$3:R$56)&gt;0,ROUND(R49/MAX(R$3:R$56)*1000,2),0)</f>
        <v>0</v>
      </c>
      <c r="V49">
        <f>IF(U49&lt;&gt;0,RANK(U49,U$3:U$56),"")</f>
      </c>
      <c r="W49" s="3">
        <f>IF(MAX(U$3:U$56)&gt;0,ROUND(U49/MAX(U$3:U$56)*1000,2),0)</f>
        <v>0</v>
      </c>
      <c r="X49" s="3">
        <f t="shared" si="14"/>
        <v>0</v>
      </c>
      <c r="Y49" s="3">
        <f t="shared" si="15"/>
        <v>0</v>
      </c>
      <c r="Z49">
        <f t="shared" si="16"/>
        <v>799.91</v>
      </c>
      <c r="AA49">
        <f t="shared" si="17"/>
        <v>0</v>
      </c>
      <c r="AB49">
        <f t="shared" si="18"/>
        <v>0</v>
      </c>
      <c r="AC49">
        <f t="shared" si="19"/>
        <v>0</v>
      </c>
      <c r="AD49">
        <f t="shared" si="20"/>
        <v>0</v>
      </c>
      <c r="AE49" s="6">
        <f t="shared" si="21"/>
        <v>799.91</v>
      </c>
      <c r="AF49" s="4">
        <f t="shared" si="22"/>
        <v>46</v>
      </c>
    </row>
    <row r="50" spans="1:32" ht="12.75">
      <c r="A50" t="s">
        <v>21</v>
      </c>
      <c r="B50" t="s">
        <v>30</v>
      </c>
      <c r="C50" s="2">
        <v>4049.4</v>
      </c>
      <c r="D50">
        <f>IF(C50&lt;&gt;0,RANK(C50,C$3:C$56),"")</f>
        <v>21</v>
      </c>
      <c r="E50" s="3">
        <f>ROUND(C50/(MAX(C$3:C$36))*1000,2)</f>
        <v>841.49</v>
      </c>
      <c r="F50" s="2"/>
      <c r="G50">
        <f>IF(F50&lt;&gt;0,RANK(F50,F$3:F$56),"")</f>
      </c>
      <c r="H50" s="3">
        <f>ROUND(F50/MAX(F$3:F$56)*1000,2)</f>
        <v>0</v>
      </c>
      <c r="J50">
        <f>IF(I50&lt;&gt;0,RANK(I50,I$3:I$56),"")</f>
      </c>
      <c r="K50" s="3">
        <f>ROUND(I50/MAX(I$3:I$56)*1000,2)</f>
        <v>0</v>
      </c>
      <c r="L50" s="2"/>
      <c r="M50">
        <f>IF(L50&lt;&gt;0,RANK(L50,L$3:L$56),"")</f>
      </c>
      <c r="N50" s="3">
        <f>IF(MAX(L$3:L$56)&gt;0,ROUND(L50/MAX(L$3:L$56)*1000,2),0)</f>
        <v>0</v>
      </c>
      <c r="O50">
        <v>678.9</v>
      </c>
      <c r="P50">
        <f t="shared" si="11"/>
        <v>31</v>
      </c>
      <c r="Q50" s="3">
        <f t="shared" si="12"/>
        <v>179.69</v>
      </c>
      <c r="S50">
        <f>IF(R50&lt;&gt;0,RANK(R50,R$3:R$56),"")</f>
      </c>
      <c r="T50" s="3">
        <f>IF(MAX(R$3:R$56)&gt;0,ROUND(R50/MAX(R$3:R$56)*1000,2),0)</f>
        <v>0</v>
      </c>
      <c r="V50">
        <f>IF(U50&lt;&gt;0,RANK(U50,U$3:U$56),"")</f>
      </c>
      <c r="W50" s="3">
        <f>IF(MAX(U$3:U$56)&gt;0,ROUND(U50/MAX(U$3:U$56)*1000,2),0)</f>
        <v>0</v>
      </c>
      <c r="X50" s="3">
        <f t="shared" si="14"/>
        <v>841.49</v>
      </c>
      <c r="Y50" s="3">
        <f t="shared" si="15"/>
        <v>0</v>
      </c>
      <c r="Z50">
        <f t="shared" si="16"/>
        <v>0</v>
      </c>
      <c r="AA50">
        <f t="shared" si="17"/>
        <v>0</v>
      </c>
      <c r="AB50">
        <f t="shared" si="18"/>
        <v>179.69</v>
      </c>
      <c r="AC50">
        <f t="shared" si="19"/>
        <v>0</v>
      </c>
      <c r="AD50">
        <f t="shared" si="20"/>
        <v>0</v>
      </c>
      <c r="AE50" s="6">
        <f t="shared" si="21"/>
        <v>1021.1800000000001</v>
      </c>
      <c r="AF50" s="4">
        <f t="shared" si="22"/>
        <v>32</v>
      </c>
    </row>
    <row r="51" spans="1:32" ht="12.75">
      <c r="A51" t="s">
        <v>84</v>
      </c>
      <c r="B51" t="s">
        <v>32</v>
      </c>
      <c r="F51" s="2"/>
      <c r="K51" s="3"/>
      <c r="L51" s="2"/>
      <c r="N51" s="3"/>
      <c r="O51">
        <v>684.1</v>
      </c>
      <c r="P51">
        <f t="shared" si="11"/>
        <v>30</v>
      </c>
      <c r="Q51" s="3">
        <f t="shared" si="12"/>
        <v>181.07</v>
      </c>
      <c r="T51" s="3"/>
      <c r="W51" s="3"/>
      <c r="X51" s="3">
        <f>E51</f>
        <v>0</v>
      </c>
      <c r="Y51" s="3">
        <f>H51</f>
        <v>0</v>
      </c>
      <c r="Z51">
        <f>K51</f>
        <v>0</v>
      </c>
      <c r="AA51">
        <f>N51</f>
        <v>0</v>
      </c>
      <c r="AB51">
        <f t="shared" si="18"/>
        <v>181.07</v>
      </c>
      <c r="AC51">
        <f t="shared" si="19"/>
        <v>0</v>
      </c>
      <c r="AD51">
        <f t="shared" si="20"/>
        <v>0</v>
      </c>
      <c r="AE51" s="6">
        <f t="shared" si="21"/>
        <v>181.07</v>
      </c>
      <c r="AF51" s="4">
        <f t="shared" si="22"/>
        <v>54</v>
      </c>
    </row>
    <row r="52" spans="1:32" ht="12.75">
      <c r="A52" t="s">
        <v>71</v>
      </c>
      <c r="B52" t="s">
        <v>36</v>
      </c>
      <c r="D52">
        <f>IF(C52&lt;&gt;0,RANK(C52,C$3:C$56),"")</f>
      </c>
      <c r="F52" s="2"/>
      <c r="I52" s="2">
        <v>2253.1</v>
      </c>
      <c r="J52">
        <f>IF(I52&lt;&gt;0,RANK(I52,I$3:I$56),"")</f>
        <v>32</v>
      </c>
      <c r="K52" s="3">
        <f>ROUND(I52/MAX(I$3:I$56)*1000,2)</f>
        <v>623.3</v>
      </c>
      <c r="L52" s="2"/>
      <c r="M52">
        <f>IF(L52&lt;&gt;0,RANK(L52,L$3:L$56),"")</f>
      </c>
      <c r="N52" s="3">
        <f>IF(MAX(L$3:L$56)&gt;0,ROUND(L52/MAX(L$3:L$56)*1000,2),0)</f>
        <v>0</v>
      </c>
      <c r="P52">
        <f t="shared" si="11"/>
      </c>
      <c r="Q52" s="3">
        <f t="shared" si="12"/>
        <v>0</v>
      </c>
      <c r="S52">
        <f>IF(R52&lt;&gt;0,RANK(R52,R$3:R$56),"")</f>
      </c>
      <c r="T52" s="3">
        <f>IF(MAX(R$3:R$56)&gt;0,ROUND(R52/MAX(R$3:R$56)*1000,2),0)</f>
        <v>0</v>
      </c>
      <c r="V52">
        <f>IF(U52&lt;&gt;0,RANK(U52,U$3:U$56),"")</f>
      </c>
      <c r="W52" s="3">
        <f>IF(MAX(U$3:U$56)&gt;0,ROUND(U52/MAX(U$3:U$56)*1000,2),0)</f>
        <v>0</v>
      </c>
      <c r="X52" s="3">
        <f t="shared" si="14"/>
        <v>0</v>
      </c>
      <c r="Y52" s="3">
        <f t="shared" si="15"/>
        <v>0</v>
      </c>
      <c r="Z52">
        <f t="shared" si="16"/>
        <v>623.3</v>
      </c>
      <c r="AA52">
        <f t="shared" si="17"/>
        <v>0</v>
      </c>
      <c r="AB52">
        <f t="shared" si="18"/>
        <v>0</v>
      </c>
      <c r="AC52">
        <f t="shared" si="19"/>
        <v>0</v>
      </c>
      <c r="AD52">
        <f t="shared" si="20"/>
        <v>0</v>
      </c>
      <c r="AE52" s="6">
        <f t="shared" si="21"/>
        <v>623.3</v>
      </c>
      <c r="AF52" s="4">
        <f t="shared" si="22"/>
        <v>51</v>
      </c>
    </row>
    <row r="53" spans="1:32" ht="12.75">
      <c r="A53" t="s">
        <v>68</v>
      </c>
      <c r="B53" t="s">
        <v>37</v>
      </c>
      <c r="D53">
        <f>IF(C53&lt;&gt;0,RANK(C53,C$3:C$56),"")</f>
      </c>
      <c r="F53" s="2"/>
      <c r="I53" s="2">
        <v>2977.1</v>
      </c>
      <c r="J53">
        <f>IF(I53&lt;&gt;0,RANK(I53,I$3:I$56),"")</f>
        <v>25</v>
      </c>
      <c r="K53" s="3">
        <f>ROUND(I53/MAX(I$3:I$56)*1000,2)</f>
        <v>823.59</v>
      </c>
      <c r="L53" s="2"/>
      <c r="M53">
        <f>IF(L53&lt;&gt;0,RANK(L53,L$3:L$56),"")</f>
      </c>
      <c r="N53" s="3">
        <f>IF(MAX(L$3:L$56)&gt;0,ROUND(L53/MAX(L$3:L$56)*1000,2),0)</f>
        <v>0</v>
      </c>
      <c r="P53">
        <f t="shared" si="11"/>
      </c>
      <c r="Q53" s="3">
        <f t="shared" si="12"/>
        <v>0</v>
      </c>
      <c r="S53">
        <f>IF(R53&lt;&gt;0,RANK(R53,R$3:R$56),"")</f>
      </c>
      <c r="T53" s="3">
        <f>IF(MAX(R$3:R$56)&gt;0,ROUND(R53/MAX(R$3:R$56)*1000,2),0)</f>
        <v>0</v>
      </c>
      <c r="V53">
        <f>IF(U53&lt;&gt;0,RANK(U53,U$3:U$56),"")</f>
      </c>
      <c r="W53" s="3">
        <f>IF(MAX(U$3:U$56)&gt;0,ROUND(U53/MAX(U$3:U$56)*1000,2),0)</f>
        <v>0</v>
      </c>
      <c r="X53" s="3">
        <f t="shared" si="14"/>
        <v>0</v>
      </c>
      <c r="Y53" s="3">
        <f t="shared" si="15"/>
        <v>0</v>
      </c>
      <c r="Z53">
        <f t="shared" si="16"/>
        <v>823.59</v>
      </c>
      <c r="AA53">
        <f t="shared" si="17"/>
        <v>0</v>
      </c>
      <c r="AB53">
        <f t="shared" si="18"/>
        <v>0</v>
      </c>
      <c r="AC53">
        <f t="shared" si="19"/>
        <v>0</v>
      </c>
      <c r="AD53">
        <f t="shared" si="20"/>
        <v>0</v>
      </c>
      <c r="AE53" s="6">
        <f t="shared" si="21"/>
        <v>823.59</v>
      </c>
      <c r="AF53" s="4">
        <f t="shared" si="22"/>
        <v>43</v>
      </c>
    </row>
    <row r="54" spans="1:32" ht="12.75">
      <c r="A54" t="s">
        <v>28</v>
      </c>
      <c r="B54" t="s">
        <v>38</v>
      </c>
      <c r="C54" s="2">
        <v>3985.1</v>
      </c>
      <c r="D54">
        <f>IF(C54&lt;&gt;0,RANK(C54,C$3:C$56),"")</f>
        <v>22</v>
      </c>
      <c r="E54" s="3">
        <f>ROUND(C54/(MAX(C$3:C$36))*1000,2)</f>
        <v>828.12</v>
      </c>
      <c r="F54" s="2">
        <v>3121.3</v>
      </c>
      <c r="G54">
        <f>IF(F54&lt;&gt;0,RANK(F54,F$3:F$56),"")</f>
        <v>28</v>
      </c>
      <c r="H54" s="3">
        <f>ROUND(F54/MAX(F$3:F$56)*1000,2)</f>
        <v>822.41</v>
      </c>
      <c r="J54">
        <f>IF(I54&lt;&gt;0,RANK(I54,I$3:I$56),"")</f>
      </c>
      <c r="K54" s="3">
        <f>ROUND(I54/MAX(I$3:I$56)*1000,2)</f>
        <v>0</v>
      </c>
      <c r="L54" s="2"/>
      <c r="M54">
        <f>IF(L54&lt;&gt;0,RANK(L54,L$3:L$56),"")</f>
      </c>
      <c r="N54" s="3">
        <f>IF(MAX(L$3:L$56)&gt;0,ROUND(L54/MAX(L$3:L$56)*1000,2),0)</f>
        <v>0</v>
      </c>
      <c r="O54">
        <v>3477.3</v>
      </c>
      <c r="P54">
        <f t="shared" si="11"/>
        <v>12</v>
      </c>
      <c r="Q54" s="3">
        <f t="shared" si="12"/>
        <v>920.36</v>
      </c>
      <c r="S54">
        <f>IF(R54&lt;&gt;0,RANK(R54,R$3:R$56),"")</f>
      </c>
      <c r="T54" s="3">
        <f>IF(MAX(R$3:R$56)&gt;0,ROUND(R54/MAX(R$3:R$56)*1000,2),0)</f>
        <v>0</v>
      </c>
      <c r="V54">
        <f>IF(U54&lt;&gt;0,RANK(U54,U$3:U$56),"")</f>
      </c>
      <c r="W54" s="3">
        <f>IF(MAX(U$3:U$56)&gt;0,ROUND(U54/MAX(U$3:U$56)*1000,2),0)</f>
        <v>0</v>
      </c>
      <c r="X54" s="3">
        <f t="shared" si="14"/>
        <v>828.12</v>
      </c>
      <c r="Y54" s="3">
        <f t="shared" si="15"/>
        <v>822.41</v>
      </c>
      <c r="Z54">
        <f t="shared" si="16"/>
        <v>0</v>
      </c>
      <c r="AA54">
        <f t="shared" si="17"/>
        <v>0</v>
      </c>
      <c r="AB54">
        <f t="shared" si="18"/>
        <v>920.36</v>
      </c>
      <c r="AC54">
        <f t="shared" si="19"/>
        <v>0</v>
      </c>
      <c r="AD54">
        <f t="shared" si="20"/>
        <v>0</v>
      </c>
      <c r="AE54" s="6">
        <f t="shared" si="21"/>
        <v>2570.89</v>
      </c>
      <c r="AF54" s="4">
        <f t="shared" si="22"/>
        <v>23</v>
      </c>
    </row>
    <row r="55" spans="1:32" ht="12.75">
      <c r="A55" t="s">
        <v>9</v>
      </c>
      <c r="B55" t="s">
        <v>38</v>
      </c>
      <c r="C55" s="2">
        <v>4310.4</v>
      </c>
      <c r="D55">
        <f>IF(C55&lt;&gt;0,RANK(C55,C$3:C$56),"")</f>
        <v>14</v>
      </c>
      <c r="E55" s="3">
        <f>ROUND(C55/(MAX(C$3:C$36))*1000,2)</f>
        <v>895.72</v>
      </c>
      <c r="F55" s="2">
        <v>3754.2</v>
      </c>
      <c r="G55">
        <f>IF(F55&lt;&gt;0,RANK(F55,F$3:F$56),"")</f>
        <v>2</v>
      </c>
      <c r="H55" s="3">
        <f>ROUND(F55/MAX(F$3:F$56)*1000,2)</f>
        <v>989.17</v>
      </c>
      <c r="I55" s="2">
        <v>3476.1</v>
      </c>
      <c r="J55">
        <f>IF(I55&lt;&gt;0,RANK(I55,I$3:I$56),"")</f>
        <v>6</v>
      </c>
      <c r="K55" s="3">
        <f>ROUND(I55/MAX(I$3:I$56)*1000,2)</f>
        <v>961.63</v>
      </c>
      <c r="L55" s="2"/>
      <c r="M55">
        <f>IF(L55&lt;&gt;0,RANK(L55,L$3:L$56),"")</f>
      </c>
      <c r="N55" s="3">
        <f>IF(MAX(L$3:L$56)&gt;0,ROUND(L55/MAX(L$3:L$56)*1000,2),0)</f>
        <v>0</v>
      </c>
      <c r="O55">
        <v>3484.2</v>
      </c>
      <c r="P55">
        <f t="shared" si="11"/>
        <v>11</v>
      </c>
      <c r="Q55" s="3">
        <f t="shared" si="12"/>
        <v>922.19</v>
      </c>
      <c r="S55">
        <f>IF(R55&lt;&gt;0,RANK(R55,R$3:R$56),"")</f>
      </c>
      <c r="T55" s="3">
        <f>IF(MAX(R$3:R$56)&gt;0,ROUND(R55/MAX(R$3:R$56)*1000,2),0)</f>
        <v>0</v>
      </c>
      <c r="V55">
        <f>IF(U55&lt;&gt;0,RANK(U55,U$3:U$56),"")</f>
      </c>
      <c r="W55" s="3">
        <f>IF(MAX(U$3:U$56)&gt;0,ROUND(U55/MAX(U$3:U$56)*1000,2),0)</f>
        <v>0</v>
      </c>
      <c r="X55" s="3">
        <f t="shared" si="14"/>
        <v>895.72</v>
      </c>
      <c r="Y55" s="3">
        <f t="shared" si="15"/>
        <v>989.17</v>
      </c>
      <c r="Z55">
        <f t="shared" si="16"/>
        <v>961.63</v>
      </c>
      <c r="AA55">
        <f t="shared" si="17"/>
        <v>0</v>
      </c>
      <c r="AB55">
        <f t="shared" si="18"/>
        <v>922.19</v>
      </c>
      <c r="AC55">
        <f t="shared" si="19"/>
        <v>0</v>
      </c>
      <c r="AD55">
        <f t="shared" si="20"/>
        <v>0</v>
      </c>
      <c r="AE55" s="6">
        <f t="shared" si="21"/>
        <v>2872.99</v>
      </c>
      <c r="AF55" s="4">
        <f t="shared" si="22"/>
        <v>5</v>
      </c>
    </row>
    <row r="56" spans="1:32" ht="12.75">
      <c r="A56" t="s">
        <v>52</v>
      </c>
      <c r="B56" t="s">
        <v>53</v>
      </c>
      <c r="D56">
        <f>IF(C56&lt;&gt;0,RANK(C56,C$3:C$56),"")</f>
      </c>
      <c r="F56" s="2">
        <v>3795.3</v>
      </c>
      <c r="G56">
        <f>IF(F56&lt;&gt;0,RANK(F56,F$3:F$56),"")</f>
        <v>1</v>
      </c>
      <c r="H56" s="3">
        <f>ROUND(F56/MAX(F$3:F$56)*1000,2)</f>
        <v>1000</v>
      </c>
      <c r="I56" s="2">
        <v>2818.9</v>
      </c>
      <c r="J56">
        <f>IF(I56&lt;&gt;0,RANK(I56,I$3:I$56),"")</f>
        <v>29</v>
      </c>
      <c r="K56" s="3">
        <f>ROUND(I56/MAX(I$3:I$56)*1000,2)</f>
        <v>779.82</v>
      </c>
      <c r="L56" s="2"/>
      <c r="M56">
        <f>IF(L56&lt;&gt;0,RANK(L56,L$3:L$56),"")</f>
      </c>
      <c r="N56" s="3">
        <f>IF(MAX(L$3:L$56)&gt;0,ROUND(L56/MAX(L$3:L$56)*1000,2),0)</f>
        <v>0</v>
      </c>
      <c r="P56">
        <f t="shared" si="11"/>
      </c>
      <c r="Q56" s="3">
        <f t="shared" si="12"/>
        <v>0</v>
      </c>
      <c r="S56">
        <f>IF(R56&lt;&gt;0,RANK(R56,R$3:R$56),"")</f>
      </c>
      <c r="T56" s="3">
        <f>IF(MAX(R$3:R$56)&gt;0,ROUND(R56/MAX(R$3:R$56)*1000,2),0)</f>
        <v>0</v>
      </c>
      <c r="V56">
        <f>IF(U56&lt;&gt;0,RANK(U56,U$3:U$56),"")</f>
      </c>
      <c r="W56" s="3">
        <f>IF(MAX(U$3:U$56)&gt;0,ROUND(U56/MAX(U$3:U$56)*1000,2),0)</f>
        <v>0</v>
      </c>
      <c r="X56" s="3">
        <f t="shared" si="14"/>
        <v>0</v>
      </c>
      <c r="Y56" s="3">
        <f t="shared" si="15"/>
        <v>1000</v>
      </c>
      <c r="Z56">
        <f t="shared" si="16"/>
        <v>779.82</v>
      </c>
      <c r="AA56">
        <f t="shared" si="17"/>
        <v>0</v>
      </c>
      <c r="AB56">
        <f t="shared" si="18"/>
        <v>0</v>
      </c>
      <c r="AC56">
        <f t="shared" si="19"/>
        <v>0</v>
      </c>
      <c r="AD56">
        <f t="shared" si="20"/>
        <v>0</v>
      </c>
      <c r="AE56" s="6">
        <f t="shared" si="21"/>
        <v>1779.8200000000002</v>
      </c>
      <c r="AF56" s="4">
        <f t="shared" si="22"/>
        <v>27</v>
      </c>
    </row>
  </sheetData>
  <sheetProtection password="DB37" sheet="1" objects="1" scenarios="1"/>
  <conditionalFormatting sqref="F24:F27 F34 L24:L27 L34">
    <cfRule type="cellIs" priority="1" dxfId="2" operator="equal" stopIfTrue="1">
      <formula>1</formula>
    </cfRule>
    <cfRule type="cellIs" priority="2" dxfId="3" operator="equal" stopIfTrue="1">
      <formula>2</formula>
    </cfRule>
    <cfRule type="cellIs" priority="3" dxfId="4" operator="equal" stopIfTrue="1">
      <formula>3</formula>
    </cfRule>
  </conditionalFormatting>
  <conditionalFormatting sqref="J3:J56 G3:G56 D3:D56 P3:P56 M3:M56 V3:V56 S3:S56 AF3:AF56">
    <cfRule type="cellIs" priority="4" dxfId="2" operator="equal" stopIfTrue="1">
      <formula>1</formula>
    </cfRule>
    <cfRule type="cellIs" priority="5" dxfId="5" operator="equal" stopIfTrue="1">
      <formula>2</formula>
    </cfRule>
    <cfRule type="cellIs" priority="6" dxfId="4" operator="equal" stopIfTrue="1">
      <formula>3</formula>
    </cfRule>
  </conditionalFormatting>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Hall</dc:creator>
  <cp:keywords/>
  <dc:description/>
  <cp:lastModifiedBy>Michael Shellim</cp:lastModifiedBy>
  <dcterms:created xsi:type="dcterms:W3CDTF">2004-05-04T10:22:47Z</dcterms:created>
  <dcterms:modified xsi:type="dcterms:W3CDTF">2004-09-28T17:32:08Z</dcterms:modified>
  <cp:category/>
  <cp:version/>
  <cp:contentType/>
  <cp:contentStatus/>
</cp:coreProperties>
</file>